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Założenia" sheetId="1" state="visible" r:id="rId1"/>
    <sheet name="Model miesięczny" sheetId="2" state="visible" r:id="rId2"/>
    <sheet name="Podsumowanie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0.0%;\(0.0%\);\-"/>
    <numFmt numFmtId="165" formatCode="#,##0.0"/>
    <numFmt numFmtId="166" formatCode="\$#,##0;&quot;($&quot;#,##0\);\-"/>
    <numFmt numFmtId="167" formatCode="0.0"/>
    <numFmt numFmtId="168" formatCode="0&quot; m-c&quot;"/>
  </numFmts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i val="1"/>
      <color rgb="FF00000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000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000000"/>
      <sz val="10"/>
    </font>
    <font>
      <name val="Arial"/>
      <family val="2"/>
      <sz val="10"/>
    </font>
    <font>
      <name val="Arial"/>
      <charset val="1"/>
      <family val="0"/>
      <color rgb="FF008000"/>
      <sz val="10"/>
    </font>
    <font>
      <i val="1"/>
    </font>
  </fonts>
  <fills count="8">
    <fill>
      <patternFill/>
    </fill>
    <fill>
      <patternFill patternType="gray125"/>
    </fill>
    <fill>
      <patternFill patternType="solid">
        <fgColor rgb="FF6C4DF6"/>
        <bgColor rgb="FF4A2FB8"/>
      </patternFill>
    </fill>
    <fill>
      <patternFill patternType="solid">
        <fgColor rgb="FF4A2FB8"/>
        <bgColor rgb="FF6C4DF6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EDE7FF"/>
      </patternFill>
    </fill>
    <fill>
      <patternFill patternType="solid">
        <fgColor rgb="FFD9D9D9"/>
        <bgColor rgb="FFE2EFDA"/>
      </patternFill>
    </fill>
    <fill>
      <patternFill patternType="solid">
        <fgColor rgb="FFEDE7FF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64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general" vertical="bottom"/>
    </xf>
    <xf numFmtId="0" fontId="8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4" fontId="8" fillId="4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general" vertical="bottom"/>
    </xf>
    <xf numFmtId="164" fontId="9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166" fontId="8" fillId="4" borderId="1" applyAlignment="1" pivotButton="0" quotePrefix="0" xfId="0">
      <alignment horizontal="center" vertical="center"/>
    </xf>
    <xf numFmtId="166" fontId="9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general" vertical="bottom"/>
    </xf>
    <xf numFmtId="167" fontId="8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right" vertical="bottom"/>
    </xf>
    <xf numFmtId="166" fontId="9" fillId="5" borderId="0" applyAlignment="1" pivotButton="0" quotePrefix="0" xfId="0">
      <alignment horizontal="right" vertical="bottom"/>
    </xf>
    <xf numFmtId="166" fontId="9" fillId="7" borderId="0" applyAlignment="1" pivotButton="0" quotePrefix="0" xfId="0">
      <alignment horizontal="right" vertical="bottom"/>
    </xf>
    <xf numFmtId="166" fontId="9" fillId="0" borderId="0" applyAlignment="1" pivotButton="0" quotePrefix="0" xfId="0">
      <alignment horizontal="right" vertical="bottom"/>
    </xf>
    <xf numFmtId="0" fontId="11" fillId="0" borderId="0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right" vertical="bottom"/>
    </xf>
    <xf numFmtId="166" fontId="9" fillId="7" borderId="1" applyAlignment="1" pivotButton="0" quotePrefix="0" xfId="0">
      <alignment horizontal="right" vertical="bottom"/>
    </xf>
    <xf numFmtId="164" fontId="7" fillId="0" borderId="1" applyAlignment="1" pivotButton="0" quotePrefix="0" xfId="0">
      <alignment horizontal="right" vertical="bottom"/>
    </xf>
    <xf numFmtId="168" fontId="11" fillId="0" borderId="1" applyAlignment="1" pivotButton="0" quotePrefix="0" xfId="0">
      <alignment horizontal="center" vertical="center"/>
    </xf>
    <xf numFmtId="166" fontId="11" fillId="0" borderId="1" applyAlignment="1" pivotButton="0" quotePrefix="0" xfId="0">
      <alignment horizontal="center" vertical="center"/>
    </xf>
    <xf numFmtId="164" fontId="11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3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general" vertical="bottom"/>
    </xf>
    <xf numFmtId="0" fontId="8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164" fontId="8" fillId="4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general" vertical="bottom"/>
    </xf>
    <xf numFmtId="164" fontId="9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166" fontId="8" fillId="4" borderId="1" applyAlignment="1" pivotButton="0" quotePrefix="0" xfId="0">
      <alignment horizontal="center" vertical="center"/>
    </xf>
    <xf numFmtId="166" fontId="9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general" vertical="bottom"/>
    </xf>
    <xf numFmtId="167" fontId="8" fillId="0" borderId="0" applyAlignment="1" pivotButton="0" quotePrefix="0" xfId="0">
      <alignment horizontal="center" vertical="center"/>
    </xf>
    <xf numFmtId="167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right" vertical="bottom"/>
    </xf>
    <xf numFmtId="166" fontId="9" fillId="5" borderId="0" applyAlignment="1" pivotButton="0" quotePrefix="0" xfId="0">
      <alignment horizontal="right" vertical="bottom"/>
    </xf>
    <xf numFmtId="166" fontId="9" fillId="7" borderId="0" applyAlignment="1" pivotButton="0" quotePrefix="0" xfId="0">
      <alignment horizontal="right" vertical="bottom"/>
    </xf>
    <xf numFmtId="166" fontId="9" fillId="0" borderId="0" applyAlignment="1" pivotButton="0" quotePrefix="0" xfId="0">
      <alignment horizontal="right" vertical="bottom"/>
    </xf>
    <xf numFmtId="0" fontId="11" fillId="0" borderId="0" applyAlignment="1" pivotButton="0" quotePrefix="0" xfId="0">
      <alignment horizontal="general" vertical="bottom"/>
    </xf>
    <xf numFmtId="166" fontId="11" fillId="0" borderId="1" applyAlignment="1" pivotButton="0" quotePrefix="0" xfId="0">
      <alignment horizontal="right" vertical="bottom"/>
    </xf>
    <xf numFmtId="166" fontId="9" fillId="7" borderId="1" applyAlignment="1" pivotButton="0" quotePrefix="0" xfId="0">
      <alignment horizontal="right" vertical="bottom"/>
    </xf>
    <xf numFmtId="164" fontId="7" fillId="0" borderId="1" applyAlignment="1" pivotButton="0" quotePrefix="0" xfId="0">
      <alignment horizontal="right" vertical="bottom"/>
    </xf>
    <xf numFmtId="168" fontId="11" fillId="0" borderId="1" applyAlignment="1" pivotButton="0" quotePrefix="0" xfId="0">
      <alignment horizontal="center" vertical="center"/>
    </xf>
    <xf numFmtId="166" fontId="11" fillId="0" borderId="1" applyAlignment="1" pivotButton="0" quotePrefix="0" xfId="0">
      <alignment horizontal="center" vertical="center"/>
    </xf>
    <xf numFmtId="164" fontId="11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166" fontId="7" fillId="0" borderId="1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7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C4DF6"/>
      <rgbColor rgb="FF969696"/>
      <rgbColor rgb="FF003366"/>
      <rgbColor rgb="FF339966"/>
      <rgbColor rgb="FF003300"/>
      <rgbColor rgb="FF333300"/>
      <rgbColor rgb="FF993300"/>
      <rgbColor rgb="FF993366"/>
      <rgbColor rgb="FF4A2FB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Unknown Author</author>
  </authors>
  <commentList>
    <comment ref="D33" authorId="0" shapeId="0">
      <text>
        <t>Miesiąc uruchomienia transzy</t>
      </text>
    </comment>
    <comment ref="D34" authorId="0" shapeId="0">
      <text>
        <t>Miesiąc uruchomienia transzy</t>
      </text>
    </comment>
    <comment ref="D35" authorId="0" shapeId="0">
      <text>
        <t>Miesiąc uruchomienia transzy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1:H4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31" min="1" max="1"/>
    <col width="44" customWidth="1" style="31" min="2" max="2"/>
    <col width="15" customWidth="1" style="31" min="3" max="6"/>
    <col width="40" customWidth="1" style="31" min="7" max="7"/>
  </cols>
  <sheetData>
    <row r="1" ht="25.5" customHeight="1" s="32">
      <c r="B1" s="33" t="inlineStr">
        <is>
          <t>FANS.TO — MODEL FINANSOWY (plan inwestycji 1 mln USD / 3 transze)</t>
        </is>
      </c>
    </row>
    <row r="2" ht="15" customHeight="1" s="32">
      <c r="B2" s="34" t="inlineStr">
        <is>
          <t>Wszystkie kwoty w USD. Komórki z żółtym tłem i niebieską czcionką = założenia do zmiany.</t>
        </is>
      </c>
    </row>
    <row r="4" ht="19.5" customHeight="1" s="32">
      <c r="B4" s="35" t="inlineStr">
        <is>
          <t>SCENARIUSZ</t>
        </is>
      </c>
    </row>
    <row r="5" ht="15" customHeight="1" s="32">
      <c r="B5" s="36" t="inlineStr">
        <is>
          <t>Wybrany wariant (1=ostrożny, 2=realny, 3=optymistyczny)</t>
        </is>
      </c>
      <c r="C5" s="37" t="n">
        <v>2</v>
      </c>
    </row>
    <row r="6" ht="15" customHeight="1" s="32">
      <c r="B6" s="36" t="inlineStr">
        <is>
          <t>Aktywny scenariusz</t>
        </is>
      </c>
      <c r="C6" s="38">
        <f>CHOOSE($C$5,"Konserwatywny","Bazowy","Optymistyczny")</f>
        <v/>
      </c>
    </row>
    <row r="8" ht="19.5" customHeight="1" s="32">
      <c r="B8" s="35" t="inlineStr">
        <is>
          <t>SKĄD BIERZE SIĘ ZYSK (% od obrotu)</t>
        </is>
      </c>
    </row>
    <row r="9" ht="15" customHeight="1" s="32">
      <c r="B9" s="36" t="inlineStr">
        <is>
          <t>Dla twórcy zostaje</t>
        </is>
      </c>
      <c r="C9" s="39" t="n">
        <v>0.85</v>
      </c>
      <c r="F9" s="34" t="inlineStr">
        <is>
          <t>Twórca dostaje 85% obrotu (na OnlyFans 75–80%)</t>
        </is>
      </c>
    </row>
    <row r="10" ht="15" customHeight="1" s="32">
      <c r="B10" s="36" t="inlineStr">
        <is>
          <t>Prowizja platformy (16% obrotu, przed kosztami)</t>
        </is>
      </c>
      <c r="C10" s="39" t="n">
        <v>0.16</v>
      </c>
      <c r="F10" s="34" t="inlineStr">
        <is>
          <t>Prowizja platformy 15% + drobne opłaty (~1–2%)</t>
        </is>
      </c>
    </row>
    <row r="11" ht="15" customHeight="1" s="32">
      <c r="B11" s="36" t="inlineStr">
        <is>
          <t>Koszt obsługi wpłaty kartą i wypłaty</t>
        </is>
      </c>
      <c r="C11" s="39" t="n">
        <v>0.06</v>
      </c>
      <c r="F11" s="34" t="inlineStr">
        <is>
          <t>Przyjęcie wpłaty + wypłata środków</t>
        </is>
      </c>
    </row>
    <row r="12" ht="15" customHeight="1" s="32">
      <c r="B12" s="36" t="inlineStr">
        <is>
          <t>Prowizja dla partnerów za przyprowadzenie twórców</t>
        </is>
      </c>
      <c r="C12" s="39" t="n">
        <v>0.02</v>
      </c>
      <c r="F12" s="34" t="inlineStr">
        <is>
          <t>Dla agencji/partnerów przyprowadzających twórców</t>
        </is>
      </c>
    </row>
    <row r="13" ht="15" customHeight="1" s="32">
      <c r="B13" s="40" t="inlineStr">
        <is>
          <t>Ile realnie zostaje z obrotu (na czysto)</t>
        </is>
      </c>
      <c r="C13" s="41">
        <f>C10-C11-C12</f>
        <v/>
      </c>
      <c r="F13" s="34" t="inlineStr">
        <is>
          <t>Prowizja platformy minus koszt wpłat/wypłat minus prowizja partnerów</t>
        </is>
      </c>
    </row>
    <row r="15" ht="19.5" customHeight="1" s="32">
      <c r="B15" s="35" t="inlineStr">
        <is>
          <t>OBRÓT ROCZNY (mln USD) — widełki: ostrożny / realny / optymistyczny</t>
        </is>
      </c>
    </row>
    <row r="16" ht="15" customHeight="1" s="32">
      <c r="B16" s="36" t="n"/>
      <c r="C16" s="42" t="inlineStr">
        <is>
          <t>Konserwatywny</t>
        </is>
      </c>
      <c r="D16" s="42" t="inlineStr">
        <is>
          <t>Bazowy</t>
        </is>
      </c>
      <c r="E16" s="42" t="inlineStr">
        <is>
          <t>Optymistyczny</t>
        </is>
      </c>
      <c r="G16" s="34" t="inlineStr">
        <is>
          <t>Tempo naboru ustawia inwestor (suwak 4–20 mc). Budowa produktu m1–3, twórcy wchodzą od m4 i narastają S-krzywą. Pełna skala = Rok 3.</t>
        </is>
      </c>
    </row>
    <row r="17" ht="15" customHeight="1" s="32">
      <c r="B17" s="36" t="inlineStr">
        <is>
          <t>Rok 1 — obrót (mln USD)</t>
        </is>
      </c>
      <c r="C17" s="43" t="n">
        <v>10.5</v>
      </c>
      <c r="D17" s="43" t="n">
        <v>22.9</v>
      </c>
      <c r="E17" s="43" t="n">
        <v>46</v>
      </c>
    </row>
    <row r="18" ht="15" customHeight="1" s="32">
      <c r="B18" s="36" t="inlineStr">
        <is>
          <t>Rok 2 — obrót (mln USD)</t>
        </is>
      </c>
      <c r="C18" s="43" t="n">
        <v>34.7</v>
      </c>
      <c r="D18" s="43" t="n">
        <v>55</v>
      </c>
      <c r="E18" s="43" t="n">
        <v>85</v>
      </c>
    </row>
    <row r="19" ht="15" customHeight="1" s="32">
      <c r="B19" s="36" t="inlineStr">
        <is>
          <t>Rok 3 — obrót (mln USD)</t>
        </is>
      </c>
      <c r="C19" s="43" t="n">
        <v>35</v>
      </c>
      <c r="D19" s="43" t="n">
        <v>55</v>
      </c>
      <c r="E19" s="43" t="n">
        <v>85</v>
      </c>
    </row>
    <row r="20" ht="15" customHeight="1" s="32">
      <c r="B20" s="40" t="inlineStr">
        <is>
          <t>Obrót aktywny — Rok 1 / 2 / 3 (mln USD)</t>
        </is>
      </c>
      <c r="C20" s="44">
        <f>INDEX(C17:E17,1,$C$5)</f>
        <v/>
      </c>
      <c r="D20" s="44">
        <f>INDEX(C18:E18,1,$C$5)</f>
        <v/>
      </c>
      <c r="E20" s="44">
        <f>INDEX(C19:E19,1,$C$5)</f>
        <v/>
      </c>
    </row>
    <row r="21" ht="44" customHeight="1" s="32">
      <c r="B21" s="45" t="inlineStr">
        <is>
          <t>WIDEŁKI Rok 1–2 zależą od TEMPA NABORU twórców (suwak), a nie od osobnego scenariusza. Wolniej (ostrożny, ~12 mc): Rok 1 ~10 mln obrotu. Szybciej (optymistyczny, ~6 mc): Rok 1 ~46 mln. Baza (~9 mc): Rok 1 ~23 mln. Platforma zarabia na siebie już po ~6 miesiącach. Rok 3 jest wspólny i pewny: 35 / 55 / 85 mln obrotu, ~2,6 mln zysku samej platformy (baza). Wariant przełączasz w C5.</t>
        </is>
      </c>
    </row>
    <row r="22" ht="19.5" customHeight="1" s="32">
      <c r="B22" s="35" t="inlineStr">
        <is>
          <t>KOSZTY UTRZYMANIA — miesięczne (USD), wg etapu</t>
        </is>
      </c>
    </row>
    <row r="23" ht="15" customHeight="1" s="32">
      <c r="B23" s="36" t="n"/>
      <c r="C23" s="42" t="inlineStr">
        <is>
          <t>Etap 1 (m 1–4)</t>
        </is>
      </c>
      <c r="D23" s="42" t="inlineStr">
        <is>
          <t>Etap 2 (m 5–7)</t>
        </is>
      </c>
      <c r="E23" s="42" t="inlineStr">
        <is>
          <t>Etap 3 (m 8–12)</t>
        </is>
      </c>
      <c r="F23" s="42" t="inlineStr">
        <is>
          <t>Etap 4 (m 13–24, pełny zespół)</t>
        </is>
      </c>
      <c r="G23" s="31" t="inlineStr">
        <is>
          <t>Etap 5 (m 25+, pełna skala)</t>
        </is>
      </c>
    </row>
    <row r="24" ht="15" customHeight="1" s="32">
      <c r="B24" s="36" t="inlineStr">
        <is>
          <t>Budowa platformy (programiści, sprawdzanie tożsamości, moderacja)</t>
        </is>
      </c>
      <c r="C24" s="46" t="n">
        <v>48000</v>
      </c>
      <c r="D24" s="46" t="n">
        <v>42000</v>
      </c>
      <c r="E24" s="46" t="n">
        <v>25000</v>
      </c>
      <c r="F24" s="46" t="n">
        <v>22000</v>
      </c>
      <c r="G24" s="31" t="n">
        <v>22000</v>
      </c>
    </row>
    <row r="25" ht="15" customHeight="1" s="32">
      <c r="B25" s="36" t="inlineStr">
        <is>
          <t>Pozyskiwanie twórców (twórcy i agencje)</t>
        </is>
      </c>
      <c r="C25" s="46" t="n">
        <v>7000</v>
      </c>
      <c r="D25" s="46" t="n">
        <v>11000</v>
      </c>
      <c r="E25" s="46" t="n">
        <v>17000</v>
      </c>
      <c r="F25" s="46" t="n">
        <v>22000</v>
      </c>
      <c r="G25" s="31" t="n">
        <v>22000</v>
      </c>
    </row>
    <row r="26" ht="15" customHeight="1" s="32">
      <c r="B26" s="36" t="inlineStr">
        <is>
          <t>Bieżąca obsługa (zespół, pomoc dla klientów)</t>
        </is>
      </c>
      <c r="C26" s="46" t="n">
        <v>4000</v>
      </c>
      <c r="D26" s="46" t="n">
        <v>12000</v>
      </c>
      <c r="E26" s="46" t="n">
        <v>26000</v>
      </c>
      <c r="F26" s="46" t="n">
        <v>40000</v>
      </c>
      <c r="G26" s="31" t="n">
        <v>40000</v>
      </c>
    </row>
    <row r="27" ht="15" customHeight="1" s="32">
      <c r="B27" s="36" t="inlineStr">
        <is>
          <t>Doradztwo (prawnicy, zgodność z przepisami, audyt)</t>
        </is>
      </c>
      <c r="C27" s="46" t="n">
        <v>6000</v>
      </c>
      <c r="D27" s="46" t="n">
        <v>6000</v>
      </c>
      <c r="E27" s="46" t="n">
        <v>5000</v>
      </c>
      <c r="F27" s="46" t="n">
        <v>4000</v>
      </c>
      <c r="G27" s="31" t="n">
        <v>4000</v>
      </c>
    </row>
    <row r="28" ht="15" customHeight="1" s="32">
      <c r="B28" s="36" t="inlineStr">
        <is>
          <t>Infrastruktura i serwery</t>
        </is>
      </c>
      <c r="C28" s="46" t="n">
        <v>3000</v>
      </c>
      <c r="D28" s="46" t="n">
        <v>6000</v>
      </c>
      <c r="E28" s="46" t="n">
        <v>11000</v>
      </c>
      <c r="F28" s="46" t="n">
        <v>14000</v>
      </c>
      <c r="G28" s="31" t="n">
        <v>14000</v>
      </c>
    </row>
    <row r="29" ht="15" customHeight="1" s="32">
      <c r="B29" s="40" t="inlineStr">
        <is>
          <t>Razem koszty utrzymania / miesiąc</t>
        </is>
      </c>
      <c r="C29" s="47">
        <f>SUM(C24:C28)</f>
        <v/>
      </c>
      <c r="D29" s="47">
        <f>SUM(D24:D28)</f>
        <v/>
      </c>
      <c r="E29" s="47">
        <f>SUM(E24:E28)</f>
        <v/>
      </c>
      <c r="F29" s="47">
        <f>SUM(F24:F28)</f>
        <v/>
      </c>
      <c r="G29" s="34">
        <f>SUM(G24:G28)</f>
        <v/>
      </c>
      <c r="H29" s="31" t="inlineStr">
        <is>
          <t>Koszty rosną ze skalą; od m13 pełny zespół (102 tys./mc). 3. rok spójny z kalkulatorem na stronie (~2,6 mln zysku przy bazie).</t>
        </is>
      </c>
    </row>
    <row r="30" ht="15" customHeight="1" s="32">
      <c r="B30" s="36" t="inlineStr">
        <is>
          <t>Marketing i pozyskanie twórców / miesiąc (inwestycja we wzrost)</t>
        </is>
      </c>
      <c r="C30" s="46" t="n">
        <v>2000</v>
      </c>
      <c r="D30" s="46" t="n">
        <v>8000</v>
      </c>
      <c r="E30" s="46" t="n">
        <v>52000</v>
      </c>
      <c r="F30" s="46" t="n">
        <v>48000</v>
      </c>
      <c r="G30" s="34">
        <f>F30</f>
        <v/>
      </c>
    </row>
    <row r="32" ht="19.5" customHeight="1" s="32">
      <c r="B32" s="35" t="inlineStr">
        <is>
          <t>INWESTYCJA — 3 TRANSZE (USD)</t>
        </is>
      </c>
    </row>
    <row r="33" ht="15" customHeight="1" s="32">
      <c r="B33" s="36" t="inlineStr">
        <is>
          <t>Transza 1 — start (miesiąc 1): pierwsza wersja + pierwsi twórcy</t>
        </is>
      </c>
      <c r="C33" s="46" t="n">
        <v>250000</v>
      </c>
      <c r="D33" s="37" t="n">
        <v>1</v>
      </c>
      <c r="F33" s="34" t="inlineStr">
        <is>
          <t>Pierwsza działająca wersja + pierwsi twórcy</t>
        </is>
      </c>
    </row>
    <row r="34" ht="15" customHeight="1" s="32">
      <c r="B34" s="36" t="inlineStr">
        <is>
          <t>Transza 2 — miesiąc 4: gotowość na większy ruch</t>
        </is>
      </c>
      <c r="C34" s="46" t="n">
        <v>250000</v>
      </c>
      <c r="D34" s="37" t="n">
        <v>4</v>
      </c>
      <c r="F34" s="34" t="inlineStr">
        <is>
          <t>Platforma gotowa na większy ruch (automatyzacja, bezpieczeństwo, przepisy)</t>
        </is>
      </c>
    </row>
    <row r="35" ht="15" customHeight="1" s="32">
      <c r="B35" s="36" t="inlineStr">
        <is>
          <t>Transza 3 — miesiąc 7: wzrost (marketing, duzi twórcy, partnerstwa)</t>
        </is>
      </c>
      <c r="C35" s="46" t="n">
        <v>500000</v>
      </c>
      <c r="D35" s="37" t="n">
        <v>7</v>
      </c>
      <c r="F35" s="34" t="inlineStr">
        <is>
          <t>Marketing, duzi twórcy, partnerstwa, targi</t>
        </is>
      </c>
    </row>
    <row r="36" ht="15" customHeight="1" s="32">
      <c r="B36" s="40" t="inlineStr">
        <is>
          <t>Opcja A — cała inwestycja w Fans.to</t>
        </is>
      </c>
      <c r="C36" s="47">
        <f>SUM(C33:C35)</f>
        <v/>
      </c>
      <c r="F36" s="34" t="inlineStr">
        <is>
          <t>Za 50% udziałów w Fans.to. Transze 250 / 250 / 500 tys. ($), miesiące 1 / 4 / 7.</t>
        </is>
      </c>
    </row>
    <row r="38">
      <c r="B38" s="35" t="inlineStr">
        <is>
          <t>DWIE OPCJE WEJŚCIA INWESTORA</t>
        </is>
      </c>
    </row>
    <row r="39">
      <c r="B39" s="40" t="inlineStr">
        <is>
          <t>Opcja A — 1 mln USD za 50% Fans.to</t>
        </is>
      </c>
      <c r="C39" s="47">
        <f>C36</f>
        <v/>
      </c>
      <c r="F39" s="34" t="inlineStr">
        <is>
          <t>Transze 250 / 250 / 500 tys. (m 1 / 4 / 7). To jest wariant liczony w modelu powyżej.</t>
        </is>
      </c>
    </row>
    <row r="40">
      <c r="B40" s="40" t="inlineStr">
        <is>
          <t>Opcja B — 2 mln USD za 50% holdingu</t>
        </is>
      </c>
      <c r="C40" s="47">
        <f>SUM(C41:C43)</f>
        <v/>
      </c>
      <c r="F40" s="34" t="inlineStr">
        <is>
          <t>Transze 500 / 500 / 1000 tys. (m 1 / 4 / 7). Holding nad wszystkimi spółkami.</t>
        </is>
      </c>
    </row>
    <row r="41">
      <c r="B41" s="36" t="inlineStr">
        <is>
          <t xml:space="preserve">   — z tego: rozwój Fans.to</t>
        </is>
      </c>
      <c r="C41" s="63" t="n">
        <v>1000000</v>
      </c>
    </row>
    <row r="42">
      <c r="B42" s="36" t="inlineStr">
        <is>
          <t xml:space="preserve">   — z tego: wykup udziałów</t>
        </is>
      </c>
      <c r="C42" s="63" t="n">
        <v>500000</v>
      </c>
    </row>
    <row r="43">
      <c r="B43" s="36" t="inlineStr">
        <is>
          <t xml:space="preserve">   — z tego: rozwój produktów płatniczych</t>
        </is>
      </c>
      <c r="C43" s="63" t="n">
        <v>500000</v>
      </c>
    </row>
    <row r="44">
      <c r="B44" s="40" t="inlineStr">
        <is>
          <t>Holding posiada: Fans.to 100% · Stream.cash 60% · TokenRail 80%</t>
        </is>
      </c>
    </row>
  </sheetData>
  <mergeCells count="9">
    <mergeCell ref="B38:G38"/>
    <mergeCell ref="B22:G22"/>
    <mergeCell ref="B44:G44"/>
    <mergeCell ref="B1:G1"/>
    <mergeCell ref="B8:G8"/>
    <mergeCell ref="B32:G32"/>
    <mergeCell ref="B4:G4"/>
    <mergeCell ref="B21:G21"/>
    <mergeCell ref="B15:G1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1:AL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31" min="1" max="1"/>
    <col width="34" customWidth="1" style="31" min="2" max="2"/>
    <col width="9" customWidth="1" style="31" min="3" max="38"/>
  </cols>
  <sheetData>
    <row r="1" ht="25.5" customHeight="1" s="32">
      <c r="B1" s="33" t="inlineStr">
        <is>
          <t>MODEL MIESIĘCZNY — 36 MIESIĘCY</t>
        </is>
      </c>
    </row>
    <row r="2" ht="15" customHeight="1" s="32">
      <c r="B2" s="34" t="inlineStr">
        <is>
          <t>Budowa m1–3 (produkt). Twórcy inwestora wchodzą od m4 i narastają S-krzywą (tempo wg suwaka 4–20 mc) → obrót rośnie do pełnej skali. Od m13 koszty = pełny zespół.</t>
        </is>
      </c>
    </row>
    <row r="4" ht="15" customHeight="1" s="32">
      <c r="B4" s="48" t="inlineStr">
        <is>
          <t>Miesiąc</t>
        </is>
      </c>
      <c r="C4" s="42" t="n">
        <v>1</v>
      </c>
      <c r="D4" s="42" t="n">
        <v>2</v>
      </c>
      <c r="E4" s="42" t="n">
        <v>3</v>
      </c>
      <c r="F4" s="42" t="n">
        <v>4</v>
      </c>
      <c r="G4" s="42" t="n">
        <v>5</v>
      </c>
      <c r="H4" s="42" t="n">
        <v>6</v>
      </c>
      <c r="I4" s="42" t="n">
        <v>7</v>
      </c>
      <c r="J4" s="42" t="n">
        <v>8</v>
      </c>
      <c r="K4" s="42" t="n">
        <v>9</v>
      </c>
      <c r="L4" s="42" t="n">
        <v>10</v>
      </c>
      <c r="M4" s="42" t="n">
        <v>11</v>
      </c>
      <c r="N4" s="42" t="n">
        <v>12</v>
      </c>
      <c r="O4" s="42" t="n">
        <v>13</v>
      </c>
      <c r="P4" s="42" t="n">
        <v>14</v>
      </c>
      <c r="Q4" s="42" t="n">
        <v>15</v>
      </c>
      <c r="R4" s="42" t="n">
        <v>16</v>
      </c>
      <c r="S4" s="42" t="n">
        <v>17</v>
      </c>
      <c r="T4" s="42" t="n">
        <v>18</v>
      </c>
      <c r="U4" s="42" t="n">
        <v>19</v>
      </c>
      <c r="V4" s="42" t="n">
        <v>20</v>
      </c>
      <c r="W4" s="42" t="n">
        <v>21</v>
      </c>
      <c r="X4" s="42" t="n">
        <v>22</v>
      </c>
      <c r="Y4" s="42" t="n">
        <v>23</v>
      </c>
      <c r="Z4" s="42" t="n">
        <v>24</v>
      </c>
      <c r="AA4" s="42" t="n">
        <v>25</v>
      </c>
      <c r="AB4" s="42" t="n">
        <v>26</v>
      </c>
      <c r="AC4" s="42" t="n">
        <v>27</v>
      </c>
      <c r="AD4" s="42" t="n">
        <v>28</v>
      </c>
      <c r="AE4" s="42" t="n">
        <v>29</v>
      </c>
      <c r="AF4" s="42" t="n">
        <v>30</v>
      </c>
      <c r="AG4" s="42" t="n">
        <v>31</v>
      </c>
      <c r="AH4" s="42" t="n">
        <v>32</v>
      </c>
      <c r="AI4" s="42" t="n">
        <v>33</v>
      </c>
      <c r="AJ4" s="42" t="n">
        <v>34</v>
      </c>
      <c r="AK4" s="42" t="n">
        <v>35</v>
      </c>
      <c r="AL4" s="42" t="n">
        <v>36</v>
      </c>
    </row>
    <row r="5" ht="15" customHeight="1" s="32">
      <c r="B5" s="36" t="inlineStr">
        <is>
          <t>Rok</t>
        </is>
      </c>
      <c r="C5" s="38">
        <f>IF(C4&lt;=12,1,IF(C4&lt;=24,2,3))</f>
        <v/>
      </c>
      <c r="D5" s="38">
        <f>IF(D4&lt;=12,1,IF(D4&lt;=24,2,3))</f>
        <v/>
      </c>
      <c r="E5" s="38">
        <f>IF(E4&lt;=12,1,IF(E4&lt;=24,2,3))</f>
        <v/>
      </c>
      <c r="F5" s="38">
        <f>IF(F4&lt;=12,1,IF(F4&lt;=24,2,3))</f>
        <v/>
      </c>
      <c r="G5" s="38">
        <f>IF(G4&lt;=12,1,IF(G4&lt;=24,2,3))</f>
        <v/>
      </c>
      <c r="H5" s="38">
        <f>IF(H4&lt;=12,1,IF(H4&lt;=24,2,3))</f>
        <v/>
      </c>
      <c r="I5" s="38">
        <f>IF(I4&lt;=12,1,IF(I4&lt;=24,2,3))</f>
        <v/>
      </c>
      <c r="J5" s="38">
        <f>IF(J4&lt;=12,1,IF(J4&lt;=24,2,3))</f>
        <v/>
      </c>
      <c r="K5" s="38">
        <f>IF(K4&lt;=12,1,IF(K4&lt;=24,2,3))</f>
        <v/>
      </c>
      <c r="L5" s="38">
        <f>IF(L4&lt;=12,1,IF(L4&lt;=24,2,3))</f>
        <v/>
      </c>
      <c r="M5" s="38">
        <f>IF(M4&lt;=12,1,IF(M4&lt;=24,2,3))</f>
        <v/>
      </c>
      <c r="N5" s="38">
        <f>IF(N4&lt;=12,1,IF(N4&lt;=24,2,3))</f>
        <v/>
      </c>
      <c r="O5" s="38">
        <f>IF(O4&lt;=12,1,IF(O4&lt;=24,2,3))</f>
        <v/>
      </c>
      <c r="P5" s="38">
        <f>IF(P4&lt;=12,1,IF(P4&lt;=24,2,3))</f>
        <v/>
      </c>
      <c r="Q5" s="38">
        <f>IF(Q4&lt;=12,1,IF(Q4&lt;=24,2,3))</f>
        <v/>
      </c>
      <c r="R5" s="38">
        <f>IF(R4&lt;=12,1,IF(R4&lt;=24,2,3))</f>
        <v/>
      </c>
      <c r="S5" s="38">
        <f>IF(S4&lt;=12,1,IF(S4&lt;=24,2,3))</f>
        <v/>
      </c>
      <c r="T5" s="38">
        <f>IF(T4&lt;=12,1,IF(T4&lt;=24,2,3))</f>
        <v/>
      </c>
      <c r="U5" s="38">
        <f>IF(U4&lt;=12,1,IF(U4&lt;=24,2,3))</f>
        <v/>
      </c>
      <c r="V5" s="38">
        <f>IF(V4&lt;=12,1,IF(V4&lt;=24,2,3))</f>
        <v/>
      </c>
      <c r="W5" s="38">
        <f>IF(W4&lt;=12,1,IF(W4&lt;=24,2,3))</f>
        <v/>
      </c>
      <c r="X5" s="38">
        <f>IF(X4&lt;=12,1,IF(X4&lt;=24,2,3))</f>
        <v/>
      </c>
      <c r="Y5" s="38">
        <f>IF(Y4&lt;=12,1,IF(Y4&lt;=24,2,3))</f>
        <v/>
      </c>
      <c r="Z5" s="38">
        <f>IF(Z4&lt;=12,1,IF(Z4&lt;=24,2,3))</f>
        <v/>
      </c>
      <c r="AA5" s="38">
        <f>IF(AA4&lt;=12,1,IF(AA4&lt;=24,2,3))</f>
        <v/>
      </c>
      <c r="AB5" s="38">
        <f>IF(AB4&lt;=12,1,IF(AB4&lt;=24,2,3))</f>
        <v/>
      </c>
      <c r="AC5" s="38">
        <f>IF(AC4&lt;=12,1,IF(AC4&lt;=24,2,3))</f>
        <v/>
      </c>
      <c r="AD5" s="38">
        <f>IF(AD4&lt;=12,1,IF(AD4&lt;=24,2,3))</f>
        <v/>
      </c>
      <c r="AE5" s="38">
        <f>IF(AE4&lt;=12,1,IF(AE4&lt;=24,2,3))</f>
        <v/>
      </c>
      <c r="AF5" s="38">
        <f>IF(AF4&lt;=12,1,IF(AF4&lt;=24,2,3))</f>
        <v/>
      </c>
      <c r="AG5" s="38">
        <f>IF(AG4&lt;=12,1,IF(AG4&lt;=24,2,3))</f>
        <v/>
      </c>
      <c r="AH5" s="38">
        <f>IF(AH4&lt;=12,1,IF(AH4&lt;=24,2,3))</f>
        <v/>
      </c>
      <c r="AI5" s="38">
        <f>IF(AI4&lt;=12,1,IF(AI4&lt;=24,2,3))</f>
        <v/>
      </c>
      <c r="AJ5" s="38">
        <f>IF(AJ4&lt;=12,1,IF(AJ4&lt;=24,2,3))</f>
        <v/>
      </c>
      <c r="AK5" s="38">
        <f>IF(AK4&lt;=12,1,IF(AK4&lt;=24,2,3))</f>
        <v/>
      </c>
      <c r="AL5" s="38">
        <f>IF(AL4&lt;=12,1,IF(AL4&lt;=24,2,3))</f>
        <v/>
      </c>
    </row>
    <row r="7" ht="15" customHeight="1" s="32">
      <c r="B7" s="36" t="inlineStr">
        <is>
          <t>Waga obrotu w miesiącu</t>
        </is>
      </c>
      <c r="C7" s="49" t="n">
        <v>0</v>
      </c>
      <c r="D7" s="49" t="n">
        <v>0</v>
      </c>
      <c r="E7" s="49" t="n">
        <v>0</v>
      </c>
      <c r="F7" s="49" t="n">
        <v>0.034294</v>
      </c>
      <c r="G7" s="49" t="n">
        <v>0.1262</v>
      </c>
      <c r="H7" s="49" t="n">
        <v>0.259259</v>
      </c>
      <c r="I7" s="49" t="n">
        <v>0.41701</v>
      </c>
      <c r="J7" s="49" t="n">
        <v>0.58299</v>
      </c>
      <c r="K7" s="49" t="n">
        <v>0.740741</v>
      </c>
      <c r="L7" s="49" t="n">
        <v>0.8738</v>
      </c>
      <c r="M7" s="49" t="n">
        <v>0.965706</v>
      </c>
      <c r="N7" s="49" t="n">
        <v>1</v>
      </c>
      <c r="O7" s="49" t="n">
        <v>1</v>
      </c>
      <c r="P7" s="49" t="n">
        <v>1</v>
      </c>
      <c r="Q7" s="49" t="n">
        <v>1</v>
      </c>
      <c r="R7" s="49" t="n">
        <v>1</v>
      </c>
      <c r="S7" s="49" t="n">
        <v>1</v>
      </c>
      <c r="T7" s="49" t="n">
        <v>1</v>
      </c>
      <c r="U7" s="49" t="n">
        <v>1</v>
      </c>
      <c r="V7" s="49" t="n">
        <v>1</v>
      </c>
      <c r="W7" s="49" t="n">
        <v>1</v>
      </c>
      <c r="X7" s="49" t="n">
        <v>1</v>
      </c>
      <c r="Y7" s="49" t="n">
        <v>1</v>
      </c>
      <c r="Z7" s="49" t="n">
        <v>1</v>
      </c>
      <c r="AA7" s="49" t="n">
        <v>1</v>
      </c>
      <c r="AB7" s="49" t="n">
        <v>1</v>
      </c>
      <c r="AC7" s="49" t="n">
        <v>1</v>
      </c>
      <c r="AD7" s="49" t="n">
        <v>1</v>
      </c>
      <c r="AE7" s="49" t="n">
        <v>1</v>
      </c>
      <c r="AF7" s="49" t="n">
        <v>1</v>
      </c>
      <c r="AG7" s="49" t="n">
        <v>1</v>
      </c>
      <c r="AH7" s="49" t="n">
        <v>1</v>
      </c>
      <c r="AI7" s="49" t="n">
        <v>1</v>
      </c>
      <c r="AJ7" s="49" t="n">
        <v>1</v>
      </c>
      <c r="AK7" s="49" t="n">
        <v>1</v>
      </c>
      <c r="AL7" s="49" t="n">
        <v>1</v>
      </c>
    </row>
    <row r="8" ht="15" customHeight="1" s="32">
      <c r="B8" s="36" t="inlineStr">
        <is>
          <t>Suma wag roku (pomocn.)</t>
        </is>
      </c>
      <c r="C8" s="50">
        <f>SUMIF($C$5:$AL$5,C5,$C$7:$AL$7)</f>
        <v/>
      </c>
      <c r="D8" s="50">
        <f>SUMIF($C$5:$AL$5,D5,$C$7:$AL$7)</f>
        <v/>
      </c>
      <c r="E8" s="50">
        <f>SUMIF($C$5:$AL$5,E5,$C$7:$AL$7)</f>
        <v/>
      </c>
      <c r="F8" s="50">
        <f>SUMIF($C$5:$AL$5,F5,$C$7:$AL$7)</f>
        <v/>
      </c>
      <c r="G8" s="50">
        <f>SUMIF($C$5:$AL$5,G5,$C$7:$AL$7)</f>
        <v/>
      </c>
      <c r="H8" s="50">
        <f>SUMIF($C$5:$AL$5,H5,$C$7:$AL$7)</f>
        <v/>
      </c>
      <c r="I8" s="50">
        <f>SUMIF($C$5:$AL$5,I5,$C$7:$AL$7)</f>
        <v/>
      </c>
      <c r="J8" s="50">
        <f>SUMIF($C$5:$AL$5,J5,$C$7:$AL$7)</f>
        <v/>
      </c>
      <c r="K8" s="50">
        <f>SUMIF($C$5:$AL$5,K5,$C$7:$AL$7)</f>
        <v/>
      </c>
      <c r="L8" s="50">
        <f>SUMIF($C$5:$AL$5,L5,$C$7:$AL$7)</f>
        <v/>
      </c>
      <c r="M8" s="50">
        <f>SUMIF($C$5:$AL$5,M5,$C$7:$AL$7)</f>
        <v/>
      </c>
      <c r="N8" s="50">
        <f>SUMIF($C$5:$AL$5,N5,$C$7:$AL$7)</f>
        <v/>
      </c>
      <c r="O8" s="50">
        <f>SUMIF($C$5:$AL$5,O5,$C$7:$AL$7)</f>
        <v/>
      </c>
      <c r="P8" s="50">
        <f>SUMIF($C$5:$AL$5,P5,$C$7:$AL$7)</f>
        <v/>
      </c>
      <c r="Q8" s="50">
        <f>SUMIF($C$5:$AL$5,Q5,$C$7:$AL$7)</f>
        <v/>
      </c>
      <c r="R8" s="50">
        <f>SUMIF($C$5:$AL$5,R5,$C$7:$AL$7)</f>
        <v/>
      </c>
      <c r="S8" s="50">
        <f>SUMIF($C$5:$AL$5,S5,$C$7:$AL$7)</f>
        <v/>
      </c>
      <c r="T8" s="50">
        <f>SUMIF($C$5:$AL$5,T5,$C$7:$AL$7)</f>
        <v/>
      </c>
      <c r="U8" s="50">
        <f>SUMIF($C$5:$AL$5,U5,$C$7:$AL$7)</f>
        <v/>
      </c>
      <c r="V8" s="50">
        <f>SUMIF($C$5:$AL$5,V5,$C$7:$AL$7)</f>
        <v/>
      </c>
      <c r="W8" s="50">
        <f>SUMIF($C$5:$AL$5,W5,$C$7:$AL$7)</f>
        <v/>
      </c>
      <c r="X8" s="50">
        <f>SUMIF($C$5:$AL$5,X5,$C$7:$AL$7)</f>
        <v/>
      </c>
      <c r="Y8" s="50">
        <f>SUMIF($C$5:$AL$5,Y5,$C$7:$AL$7)</f>
        <v/>
      </c>
      <c r="Z8" s="50">
        <f>SUMIF($C$5:$AL$5,Z5,$C$7:$AL$7)</f>
        <v/>
      </c>
      <c r="AA8" s="50">
        <f>SUMIF($C$5:$AL$5,AA5,$C$7:$AL$7)</f>
        <v/>
      </c>
      <c r="AB8" s="50">
        <f>SUMIF($C$5:$AL$5,AB5,$C$7:$AL$7)</f>
        <v/>
      </c>
      <c r="AC8" s="50">
        <f>SUMIF($C$5:$AL$5,AC5,$C$7:$AL$7)</f>
        <v/>
      </c>
      <c r="AD8" s="50">
        <f>SUMIF($C$5:$AL$5,AD5,$C$7:$AL$7)</f>
        <v/>
      </c>
      <c r="AE8" s="50">
        <f>SUMIF($C$5:$AL$5,AE5,$C$7:$AL$7)</f>
        <v/>
      </c>
      <c r="AF8" s="50">
        <f>SUMIF($C$5:$AL$5,AF5,$C$7:$AL$7)</f>
        <v/>
      </c>
      <c r="AG8" s="50">
        <f>SUMIF($C$5:$AL$5,AG5,$C$7:$AL$7)</f>
        <v/>
      </c>
      <c r="AH8" s="50">
        <f>SUMIF($C$5:$AL$5,AH5,$C$7:$AL$7)</f>
        <v/>
      </c>
      <c r="AI8" s="50">
        <f>SUMIF($C$5:$AL$5,AI5,$C$7:$AL$7)</f>
        <v/>
      </c>
      <c r="AJ8" s="50">
        <f>SUMIF($C$5:$AL$5,AJ5,$C$7:$AL$7)</f>
        <v/>
      </c>
      <c r="AK8" s="50">
        <f>SUMIF($C$5:$AL$5,AK5,$C$7:$AL$7)</f>
        <v/>
      </c>
      <c r="AL8" s="50">
        <f>SUMIF($C$5:$AL$5,AL5,$C$7:$AL$7)</f>
        <v/>
      </c>
    </row>
    <row r="10" ht="15" customHeight="1" s="32">
      <c r="B10" s="40" t="inlineStr">
        <is>
          <t>Obrót (USD)</t>
        </is>
      </c>
      <c r="C10" s="51">
        <f>IF(C8=0,0,CHOOSE(C5,Założenia!$C$20,Założenia!$D$20,Założenia!$E$20)*1000000*C7/C8)</f>
        <v/>
      </c>
      <c r="D10" s="51">
        <f>IF(D8=0,0,CHOOSE(D5,Założenia!$C$20,Założenia!$D$20,Założenia!$E$20)*1000000*D7/D8)</f>
        <v/>
      </c>
      <c r="E10" s="51">
        <f>IF(E8=0,0,CHOOSE(E5,Założenia!$C$20,Założenia!$D$20,Założenia!$E$20)*1000000*E7/E8)</f>
        <v/>
      </c>
      <c r="F10" s="51">
        <f>IF(F8=0,0,CHOOSE(F5,Założenia!$C$20,Założenia!$D$20,Założenia!$E$20)*1000000*F7/F8)</f>
        <v/>
      </c>
      <c r="G10" s="51">
        <f>IF(G8=0,0,CHOOSE(G5,Założenia!$C$20,Założenia!$D$20,Założenia!$E$20)*1000000*G7/G8)</f>
        <v/>
      </c>
      <c r="H10" s="51">
        <f>IF(H8=0,0,CHOOSE(H5,Założenia!$C$20,Założenia!$D$20,Założenia!$E$20)*1000000*H7/H8)</f>
        <v/>
      </c>
      <c r="I10" s="51">
        <f>IF(I8=0,0,CHOOSE(I5,Założenia!$C$20,Założenia!$D$20,Założenia!$E$20)*1000000*I7/I8)</f>
        <v/>
      </c>
      <c r="J10" s="51">
        <f>IF(J8=0,0,CHOOSE(J5,Założenia!$C$20,Założenia!$D$20,Założenia!$E$20)*1000000*J7/J8)</f>
        <v/>
      </c>
      <c r="K10" s="51">
        <f>IF(K8=0,0,CHOOSE(K5,Założenia!$C$20,Założenia!$D$20,Założenia!$E$20)*1000000*K7/K8)</f>
        <v/>
      </c>
      <c r="L10" s="51">
        <f>IF(L8=0,0,CHOOSE(L5,Założenia!$C$20,Założenia!$D$20,Założenia!$E$20)*1000000*L7/L8)</f>
        <v/>
      </c>
      <c r="M10" s="51">
        <f>IF(M8=0,0,CHOOSE(M5,Założenia!$C$20,Założenia!$D$20,Założenia!$E$20)*1000000*M7/M8)</f>
        <v/>
      </c>
      <c r="N10" s="51">
        <f>IF(N8=0,0,CHOOSE(N5,Założenia!$C$20,Założenia!$D$20,Założenia!$E$20)*1000000*N7/N8)</f>
        <v/>
      </c>
      <c r="O10" s="51">
        <f>IF(O8=0,0,CHOOSE(O5,Założenia!$C$20,Założenia!$D$20,Założenia!$E$20)*1000000*O7/O8)</f>
        <v/>
      </c>
      <c r="P10" s="51">
        <f>IF(P8=0,0,CHOOSE(P5,Założenia!$C$20,Założenia!$D$20,Założenia!$E$20)*1000000*P7/P8)</f>
        <v/>
      </c>
      <c r="Q10" s="51">
        <f>IF(Q8=0,0,CHOOSE(Q5,Założenia!$C$20,Założenia!$D$20,Założenia!$E$20)*1000000*Q7/Q8)</f>
        <v/>
      </c>
      <c r="R10" s="51">
        <f>IF(R8=0,0,CHOOSE(R5,Założenia!$C$20,Założenia!$D$20,Założenia!$E$20)*1000000*R7/R8)</f>
        <v/>
      </c>
      <c r="S10" s="51">
        <f>IF(S8=0,0,CHOOSE(S5,Założenia!$C$20,Założenia!$D$20,Założenia!$E$20)*1000000*S7/S8)</f>
        <v/>
      </c>
      <c r="T10" s="51">
        <f>IF(T8=0,0,CHOOSE(T5,Założenia!$C$20,Założenia!$D$20,Założenia!$E$20)*1000000*T7/T8)</f>
        <v/>
      </c>
      <c r="U10" s="51">
        <f>IF(U8=0,0,CHOOSE(U5,Założenia!$C$20,Założenia!$D$20,Założenia!$E$20)*1000000*U7/U8)</f>
        <v/>
      </c>
      <c r="V10" s="51">
        <f>IF(V8=0,0,CHOOSE(V5,Założenia!$C$20,Założenia!$D$20,Założenia!$E$20)*1000000*V7/V8)</f>
        <v/>
      </c>
      <c r="W10" s="51">
        <f>IF(W8=0,0,CHOOSE(W5,Założenia!$C$20,Założenia!$D$20,Założenia!$E$20)*1000000*W7/W8)</f>
        <v/>
      </c>
      <c r="X10" s="51">
        <f>IF(X8=0,0,CHOOSE(X5,Założenia!$C$20,Założenia!$D$20,Założenia!$E$20)*1000000*X7/X8)</f>
        <v/>
      </c>
      <c r="Y10" s="51">
        <f>IF(Y8=0,0,CHOOSE(Y5,Założenia!$C$20,Założenia!$D$20,Założenia!$E$20)*1000000*Y7/Y8)</f>
        <v/>
      </c>
      <c r="Z10" s="51">
        <f>IF(Z8=0,0,CHOOSE(Z5,Założenia!$C$20,Założenia!$D$20,Założenia!$E$20)*1000000*Z7/Z8)</f>
        <v/>
      </c>
      <c r="AA10" s="51">
        <f>IF(AA8=0,0,CHOOSE(AA5,Założenia!$C$20,Założenia!$D$20,Założenia!$E$20)*1000000*AA7/AA8)</f>
        <v/>
      </c>
      <c r="AB10" s="51">
        <f>IF(AB8=0,0,CHOOSE(AB5,Założenia!$C$20,Założenia!$D$20,Założenia!$E$20)*1000000*AB7/AB8)</f>
        <v/>
      </c>
      <c r="AC10" s="51">
        <f>IF(AC8=0,0,CHOOSE(AC5,Założenia!$C$20,Założenia!$D$20,Założenia!$E$20)*1000000*AC7/AC8)</f>
        <v/>
      </c>
      <c r="AD10" s="51">
        <f>IF(AD8=0,0,CHOOSE(AD5,Założenia!$C$20,Założenia!$D$20,Założenia!$E$20)*1000000*AD7/AD8)</f>
        <v/>
      </c>
      <c r="AE10" s="51">
        <f>IF(AE8=0,0,CHOOSE(AE5,Założenia!$C$20,Założenia!$D$20,Założenia!$E$20)*1000000*AE7/AE8)</f>
        <v/>
      </c>
      <c r="AF10" s="51">
        <f>IF(AF8=0,0,CHOOSE(AF5,Założenia!$C$20,Założenia!$D$20,Założenia!$E$20)*1000000*AF7/AF8)</f>
        <v/>
      </c>
      <c r="AG10" s="51">
        <f>IF(AG8=0,0,CHOOSE(AG5,Założenia!$C$20,Założenia!$D$20,Założenia!$E$20)*1000000*AG7/AG8)</f>
        <v/>
      </c>
      <c r="AH10" s="51">
        <f>IF(AH8=0,0,CHOOSE(AH5,Założenia!$C$20,Założenia!$D$20,Założenia!$E$20)*1000000*AH7/AH8)</f>
        <v/>
      </c>
      <c r="AI10" s="51">
        <f>IF(AI8=0,0,CHOOSE(AI5,Założenia!$C$20,Założenia!$D$20,Założenia!$E$20)*1000000*AI7/AI8)</f>
        <v/>
      </c>
      <c r="AJ10" s="51">
        <f>IF(AJ8=0,0,CHOOSE(AJ5,Założenia!$C$20,Założenia!$D$20,Założenia!$E$20)*1000000*AJ7/AJ8)</f>
        <v/>
      </c>
      <c r="AK10" s="51">
        <f>IF(AK8=0,0,CHOOSE(AK5,Założenia!$C$20,Założenia!$D$20,Założenia!$E$20)*1000000*AK7/AK8)</f>
        <v/>
      </c>
      <c r="AL10" s="51">
        <f>IF(AL8=0,0,CHOOSE(AL5,Założenia!$C$20,Założenia!$D$20,Założenia!$E$20)*1000000*AL7/AL8)</f>
        <v/>
      </c>
    </row>
    <row r="11" ht="15" customHeight="1" s="32">
      <c r="B11" s="36" t="inlineStr">
        <is>
          <t>Prowizja platformy (16% obrotu)</t>
        </is>
      </c>
      <c r="C11" s="51">
        <f>C10*Założenia!$C$10</f>
        <v/>
      </c>
      <c r="D11" s="51">
        <f>D10*Założenia!$C$10</f>
        <v/>
      </c>
      <c r="E11" s="51">
        <f>E10*Założenia!$C$10</f>
        <v/>
      </c>
      <c r="F11" s="51">
        <f>F10*Założenia!$C$10</f>
        <v/>
      </c>
      <c r="G11" s="51">
        <f>G10*Założenia!$C$10</f>
        <v/>
      </c>
      <c r="H11" s="51">
        <f>H10*Założenia!$C$10</f>
        <v/>
      </c>
      <c r="I11" s="51">
        <f>I10*Założenia!$C$10</f>
        <v/>
      </c>
      <c r="J11" s="51">
        <f>J10*Założenia!$C$10</f>
        <v/>
      </c>
      <c r="K11" s="51">
        <f>K10*Założenia!$C$10</f>
        <v/>
      </c>
      <c r="L11" s="51">
        <f>L10*Założenia!$C$10</f>
        <v/>
      </c>
      <c r="M11" s="51">
        <f>M10*Założenia!$C$10</f>
        <v/>
      </c>
      <c r="N11" s="51">
        <f>N10*Założenia!$C$10</f>
        <v/>
      </c>
      <c r="O11" s="51">
        <f>O10*Założenia!$C$10</f>
        <v/>
      </c>
      <c r="P11" s="51">
        <f>P10*Założenia!$C$10</f>
        <v/>
      </c>
      <c r="Q11" s="51">
        <f>Q10*Założenia!$C$10</f>
        <v/>
      </c>
      <c r="R11" s="51">
        <f>R10*Założenia!$C$10</f>
        <v/>
      </c>
      <c r="S11" s="51">
        <f>S10*Założenia!$C$10</f>
        <v/>
      </c>
      <c r="T11" s="51">
        <f>T10*Założenia!$C$10</f>
        <v/>
      </c>
      <c r="U11" s="51">
        <f>U10*Założenia!$C$10</f>
        <v/>
      </c>
      <c r="V11" s="51">
        <f>V10*Założenia!$C$10</f>
        <v/>
      </c>
      <c r="W11" s="51">
        <f>W10*Założenia!$C$10</f>
        <v/>
      </c>
      <c r="X11" s="51">
        <f>X10*Założenia!$C$10</f>
        <v/>
      </c>
      <c r="Y11" s="51">
        <f>Y10*Założenia!$C$10</f>
        <v/>
      </c>
      <c r="Z11" s="51">
        <f>Z10*Założenia!$C$10</f>
        <v/>
      </c>
      <c r="AA11" s="51">
        <f>AA10*Założenia!$C$10</f>
        <v/>
      </c>
      <c r="AB11" s="51">
        <f>AB10*Założenia!$C$10</f>
        <v/>
      </c>
      <c r="AC11" s="51">
        <f>AC10*Założenia!$C$10</f>
        <v/>
      </c>
      <c r="AD11" s="51">
        <f>AD10*Założenia!$C$10</f>
        <v/>
      </c>
      <c r="AE11" s="51">
        <f>AE10*Założenia!$C$10</f>
        <v/>
      </c>
      <c r="AF11" s="51">
        <f>AF10*Założenia!$C$10</f>
        <v/>
      </c>
      <c r="AG11" s="51">
        <f>AG10*Założenia!$C$10</f>
        <v/>
      </c>
      <c r="AH11" s="51">
        <f>AH10*Założenia!$C$10</f>
        <v/>
      </c>
      <c r="AI11" s="51">
        <f>AI10*Założenia!$C$10</f>
        <v/>
      </c>
      <c r="AJ11" s="51">
        <f>AJ10*Założenia!$C$10</f>
        <v/>
      </c>
      <c r="AK11" s="51">
        <f>AK10*Założenia!$C$10</f>
        <v/>
      </c>
      <c r="AL11" s="51">
        <f>AL10*Założenia!$C$10</f>
        <v/>
      </c>
    </row>
    <row r="12" ht="15" customHeight="1" s="32">
      <c r="B12" s="36" t="inlineStr">
        <is>
          <t>(–) Koszt obsługi wpłat i wypłat</t>
        </is>
      </c>
      <c r="C12" s="51">
        <f>-C10*Założenia!$C$11</f>
        <v/>
      </c>
      <c r="D12" s="51">
        <f>-D10*Założenia!$C$11</f>
        <v/>
      </c>
      <c r="E12" s="51">
        <f>-E10*Założenia!$C$11</f>
        <v/>
      </c>
      <c r="F12" s="51">
        <f>-F10*Założenia!$C$11</f>
        <v/>
      </c>
      <c r="G12" s="51">
        <f>-G10*Założenia!$C$11</f>
        <v/>
      </c>
      <c r="H12" s="51">
        <f>-H10*Założenia!$C$11</f>
        <v/>
      </c>
      <c r="I12" s="51">
        <f>-I10*Założenia!$C$11</f>
        <v/>
      </c>
      <c r="J12" s="51">
        <f>-J10*Założenia!$C$11</f>
        <v/>
      </c>
      <c r="K12" s="51">
        <f>-K10*Założenia!$C$11</f>
        <v/>
      </c>
      <c r="L12" s="51">
        <f>-L10*Założenia!$C$11</f>
        <v/>
      </c>
      <c r="M12" s="51">
        <f>-M10*Założenia!$C$11</f>
        <v/>
      </c>
      <c r="N12" s="51">
        <f>-N10*Założenia!$C$11</f>
        <v/>
      </c>
      <c r="O12" s="51">
        <f>-O10*Założenia!$C$11</f>
        <v/>
      </c>
      <c r="P12" s="51">
        <f>-P10*Założenia!$C$11</f>
        <v/>
      </c>
      <c r="Q12" s="51">
        <f>-Q10*Założenia!$C$11</f>
        <v/>
      </c>
      <c r="R12" s="51">
        <f>-R10*Założenia!$C$11</f>
        <v/>
      </c>
      <c r="S12" s="51">
        <f>-S10*Założenia!$C$11</f>
        <v/>
      </c>
      <c r="T12" s="51">
        <f>-T10*Założenia!$C$11</f>
        <v/>
      </c>
      <c r="U12" s="51">
        <f>-U10*Założenia!$C$11</f>
        <v/>
      </c>
      <c r="V12" s="51">
        <f>-V10*Założenia!$C$11</f>
        <v/>
      </c>
      <c r="W12" s="51">
        <f>-W10*Założenia!$C$11</f>
        <v/>
      </c>
      <c r="X12" s="51">
        <f>-X10*Założenia!$C$11</f>
        <v/>
      </c>
      <c r="Y12" s="51">
        <f>-Y10*Założenia!$C$11</f>
        <v/>
      </c>
      <c r="Z12" s="51">
        <f>-Z10*Założenia!$C$11</f>
        <v/>
      </c>
      <c r="AA12" s="51">
        <f>-AA10*Założenia!$C$11</f>
        <v/>
      </c>
      <c r="AB12" s="51">
        <f>-AB10*Założenia!$C$11</f>
        <v/>
      </c>
      <c r="AC12" s="51">
        <f>-AC10*Założenia!$C$11</f>
        <v/>
      </c>
      <c r="AD12" s="51">
        <f>-AD10*Założenia!$C$11</f>
        <v/>
      </c>
      <c r="AE12" s="51">
        <f>-AE10*Założenia!$C$11</f>
        <v/>
      </c>
      <c r="AF12" s="51">
        <f>-AF10*Założenia!$C$11</f>
        <v/>
      </c>
      <c r="AG12" s="51">
        <f>-AG10*Założenia!$C$11</f>
        <v/>
      </c>
      <c r="AH12" s="51">
        <f>-AH10*Założenia!$C$11</f>
        <v/>
      </c>
      <c r="AI12" s="51">
        <f>-AI10*Założenia!$C$11</f>
        <v/>
      </c>
      <c r="AJ12" s="51">
        <f>-AJ10*Założenia!$C$11</f>
        <v/>
      </c>
      <c r="AK12" s="51">
        <f>-AK10*Założenia!$C$11</f>
        <v/>
      </c>
      <c r="AL12" s="51">
        <f>-AL10*Założenia!$C$11</f>
        <v/>
      </c>
    </row>
    <row r="13" ht="15" customHeight="1" s="32">
      <c r="B13" s="36" t="inlineStr">
        <is>
          <t>(–) Prowizja dla partnerów (za twórców)</t>
        </is>
      </c>
      <c r="C13" s="51">
        <f>-C10*Założenia!$C$12</f>
        <v/>
      </c>
      <c r="D13" s="51">
        <f>-D10*Założenia!$C$12</f>
        <v/>
      </c>
      <c r="E13" s="51">
        <f>-E10*Założenia!$C$12</f>
        <v/>
      </c>
      <c r="F13" s="51">
        <f>-F10*Założenia!$C$12</f>
        <v/>
      </c>
      <c r="G13" s="51">
        <f>-G10*Założenia!$C$12</f>
        <v/>
      </c>
      <c r="H13" s="51">
        <f>-H10*Założenia!$C$12</f>
        <v/>
      </c>
      <c r="I13" s="51">
        <f>-I10*Założenia!$C$12</f>
        <v/>
      </c>
      <c r="J13" s="51">
        <f>-J10*Założenia!$C$12</f>
        <v/>
      </c>
      <c r="K13" s="51">
        <f>-K10*Założenia!$C$12</f>
        <v/>
      </c>
      <c r="L13" s="51">
        <f>-L10*Założenia!$C$12</f>
        <v/>
      </c>
      <c r="M13" s="51">
        <f>-M10*Założenia!$C$12</f>
        <v/>
      </c>
      <c r="N13" s="51">
        <f>-N10*Założenia!$C$12</f>
        <v/>
      </c>
      <c r="O13" s="51">
        <f>-O10*Założenia!$C$12</f>
        <v/>
      </c>
      <c r="P13" s="51">
        <f>-P10*Założenia!$C$12</f>
        <v/>
      </c>
      <c r="Q13" s="51">
        <f>-Q10*Założenia!$C$12</f>
        <v/>
      </c>
      <c r="R13" s="51">
        <f>-R10*Założenia!$C$12</f>
        <v/>
      </c>
      <c r="S13" s="51">
        <f>-S10*Założenia!$C$12</f>
        <v/>
      </c>
      <c r="T13" s="51">
        <f>-T10*Założenia!$C$12</f>
        <v/>
      </c>
      <c r="U13" s="51">
        <f>-U10*Założenia!$C$12</f>
        <v/>
      </c>
      <c r="V13" s="51">
        <f>-V10*Założenia!$C$12</f>
        <v/>
      </c>
      <c r="W13" s="51">
        <f>-W10*Założenia!$C$12</f>
        <v/>
      </c>
      <c r="X13" s="51">
        <f>-X10*Założenia!$C$12</f>
        <v/>
      </c>
      <c r="Y13" s="51">
        <f>-Y10*Założenia!$C$12</f>
        <v/>
      </c>
      <c r="Z13" s="51">
        <f>-Z10*Założenia!$C$12</f>
        <v/>
      </c>
      <c r="AA13" s="51">
        <f>-AA10*Założenia!$C$12</f>
        <v/>
      </c>
      <c r="AB13" s="51">
        <f>-AB10*Założenia!$C$12</f>
        <v/>
      </c>
      <c r="AC13" s="51">
        <f>-AC10*Założenia!$C$12</f>
        <v/>
      </c>
      <c r="AD13" s="51">
        <f>-AD10*Założenia!$C$12</f>
        <v/>
      </c>
      <c r="AE13" s="51">
        <f>-AE10*Założenia!$C$12</f>
        <v/>
      </c>
      <c r="AF13" s="51">
        <f>-AF10*Założenia!$C$12</f>
        <v/>
      </c>
      <c r="AG13" s="51">
        <f>-AG10*Założenia!$C$12</f>
        <v/>
      </c>
      <c r="AH13" s="51">
        <f>-AH10*Założenia!$C$12</f>
        <v/>
      </c>
      <c r="AI13" s="51">
        <f>-AI10*Założenia!$C$12</f>
        <v/>
      </c>
      <c r="AJ13" s="51">
        <f>-AJ10*Założenia!$C$12</f>
        <v/>
      </c>
      <c r="AK13" s="51">
        <f>-AK10*Założenia!$C$12</f>
        <v/>
      </c>
      <c r="AL13" s="51">
        <f>-AL10*Założenia!$C$12</f>
        <v/>
      </c>
    </row>
    <row r="14" ht="15" customHeight="1" s="32">
      <c r="B14" s="40" t="inlineStr">
        <is>
          <t>Co zostaje po opłatach (przed kosztami utrzymania)</t>
        </is>
      </c>
      <c r="C14" s="52">
        <f>SUM(C11:C13)</f>
        <v/>
      </c>
      <c r="D14" s="52">
        <f>SUM(D11:D13)</f>
        <v/>
      </c>
      <c r="E14" s="52">
        <f>SUM(E11:E13)</f>
        <v/>
      </c>
      <c r="F14" s="52">
        <f>SUM(F11:F13)</f>
        <v/>
      </c>
      <c r="G14" s="52">
        <f>SUM(G11:G13)</f>
        <v/>
      </c>
      <c r="H14" s="52">
        <f>SUM(H11:H13)</f>
        <v/>
      </c>
      <c r="I14" s="52">
        <f>SUM(I11:I13)</f>
        <v/>
      </c>
      <c r="J14" s="52">
        <f>SUM(J11:J13)</f>
        <v/>
      </c>
      <c r="K14" s="52">
        <f>SUM(K11:K13)</f>
        <v/>
      </c>
      <c r="L14" s="52">
        <f>SUM(L11:L13)</f>
        <v/>
      </c>
      <c r="M14" s="52">
        <f>SUM(M11:M13)</f>
        <v/>
      </c>
      <c r="N14" s="52">
        <f>SUM(N11:N13)</f>
        <v/>
      </c>
      <c r="O14" s="52">
        <f>SUM(O11:O13)</f>
        <v/>
      </c>
      <c r="P14" s="52">
        <f>SUM(P11:P13)</f>
        <v/>
      </c>
      <c r="Q14" s="52">
        <f>SUM(Q11:Q13)</f>
        <v/>
      </c>
      <c r="R14" s="52">
        <f>SUM(R11:R13)</f>
        <v/>
      </c>
      <c r="S14" s="52">
        <f>SUM(S11:S13)</f>
        <v/>
      </c>
      <c r="T14" s="52">
        <f>SUM(T11:T13)</f>
        <v/>
      </c>
      <c r="U14" s="52">
        <f>SUM(U11:U13)</f>
        <v/>
      </c>
      <c r="V14" s="52">
        <f>SUM(V11:V13)</f>
        <v/>
      </c>
      <c r="W14" s="52">
        <f>SUM(W11:W13)</f>
        <v/>
      </c>
      <c r="X14" s="52">
        <f>SUM(X11:X13)</f>
        <v/>
      </c>
      <c r="Y14" s="52">
        <f>SUM(Y11:Y13)</f>
        <v/>
      </c>
      <c r="Z14" s="52">
        <f>SUM(Z11:Z13)</f>
        <v/>
      </c>
      <c r="AA14" s="52">
        <f>SUM(AA11:AA13)</f>
        <v/>
      </c>
      <c r="AB14" s="52">
        <f>SUM(AB11:AB13)</f>
        <v/>
      </c>
      <c r="AC14" s="52">
        <f>SUM(AC11:AC13)</f>
        <v/>
      </c>
      <c r="AD14" s="52">
        <f>SUM(AD11:AD13)</f>
        <v/>
      </c>
      <c r="AE14" s="52">
        <f>SUM(AE11:AE13)</f>
        <v/>
      </c>
      <c r="AF14" s="52">
        <f>SUM(AF11:AF13)</f>
        <v/>
      </c>
      <c r="AG14" s="52">
        <f>SUM(AG11:AG13)</f>
        <v/>
      </c>
      <c r="AH14" s="52">
        <f>SUM(AH11:AH13)</f>
        <v/>
      </c>
      <c r="AI14" s="52">
        <f>SUM(AI11:AI13)</f>
        <v/>
      </c>
      <c r="AJ14" s="52">
        <f>SUM(AJ11:AJ13)</f>
        <v/>
      </c>
      <c r="AK14" s="52">
        <f>SUM(AK11:AK13)</f>
        <v/>
      </c>
      <c r="AL14" s="52">
        <f>SUM(AL11:AL13)</f>
        <v/>
      </c>
    </row>
    <row r="16" ht="15" customHeight="1" s="32">
      <c r="B16" s="36" t="inlineStr">
        <is>
          <t>(–) Koszty utrzymania (zespół, serwery)</t>
        </is>
      </c>
      <c r="C16" s="51">
        <f>-IF(C4&lt;=4,Założenia!$C$29,IF(C4&lt;=7,Założenia!$D$29,IF(C4&lt;=12,Założenia!$E$29,IF(C4&lt;=24,Założenia!$F$29,Założenia!$G$29))))</f>
        <v/>
      </c>
      <c r="D16" s="51">
        <f>-IF(D4&lt;=4,Założenia!$C$29,IF(D4&lt;=7,Założenia!$D$29,IF(D4&lt;=12,Założenia!$E$29,IF(D4&lt;=24,Założenia!$F$29,Założenia!$G$29))))</f>
        <v/>
      </c>
      <c r="E16" s="51">
        <f>-IF(E4&lt;=4,Założenia!$C$29,IF(E4&lt;=7,Założenia!$D$29,IF(E4&lt;=12,Założenia!$E$29,IF(E4&lt;=24,Założenia!$F$29,Założenia!$G$29))))</f>
        <v/>
      </c>
      <c r="F16" s="51">
        <f>-IF(F4&lt;=4,Założenia!$C$29,IF(F4&lt;=7,Założenia!$D$29,IF(F4&lt;=12,Założenia!$E$29,IF(F4&lt;=24,Założenia!$F$29,Założenia!$G$29))))</f>
        <v/>
      </c>
      <c r="G16" s="51">
        <f>-IF(G4&lt;=4,Założenia!$C$29,IF(G4&lt;=7,Założenia!$D$29,IF(G4&lt;=12,Założenia!$E$29,IF(G4&lt;=24,Założenia!$F$29,Założenia!$G$29))))</f>
        <v/>
      </c>
      <c r="H16" s="51">
        <f>-IF(H4&lt;=4,Założenia!$C$29,IF(H4&lt;=7,Założenia!$D$29,IF(H4&lt;=12,Założenia!$E$29,IF(H4&lt;=24,Założenia!$F$29,Założenia!$G$29))))</f>
        <v/>
      </c>
      <c r="I16" s="51">
        <f>-IF(I4&lt;=4,Założenia!$C$29,IF(I4&lt;=7,Założenia!$D$29,IF(I4&lt;=12,Założenia!$E$29,IF(I4&lt;=24,Założenia!$F$29,Założenia!$G$29))))</f>
        <v/>
      </c>
      <c r="J16" s="51">
        <f>-IF(J4&lt;=4,Założenia!$C$29,IF(J4&lt;=7,Założenia!$D$29,IF(J4&lt;=12,Założenia!$E$29,IF(J4&lt;=24,Założenia!$F$29,Założenia!$G$29))))</f>
        <v/>
      </c>
      <c r="K16" s="51">
        <f>-IF(K4&lt;=4,Założenia!$C$29,IF(K4&lt;=7,Założenia!$D$29,IF(K4&lt;=12,Założenia!$E$29,IF(K4&lt;=24,Założenia!$F$29,Założenia!$G$29))))</f>
        <v/>
      </c>
      <c r="L16" s="51">
        <f>-IF(L4&lt;=4,Założenia!$C$29,IF(L4&lt;=7,Założenia!$D$29,IF(L4&lt;=12,Założenia!$E$29,IF(L4&lt;=24,Założenia!$F$29,Założenia!$G$29))))</f>
        <v/>
      </c>
      <c r="M16" s="51">
        <f>-IF(M4&lt;=4,Założenia!$C$29,IF(M4&lt;=7,Założenia!$D$29,IF(M4&lt;=12,Założenia!$E$29,IF(M4&lt;=24,Założenia!$F$29,Założenia!$G$29))))</f>
        <v/>
      </c>
      <c r="N16" s="51">
        <f>-IF(N4&lt;=4,Założenia!$C$29,IF(N4&lt;=7,Założenia!$D$29,IF(N4&lt;=12,Założenia!$E$29,IF(N4&lt;=24,Założenia!$F$29,Założenia!$G$29))))</f>
        <v/>
      </c>
      <c r="O16" s="51">
        <f>-IF(O4&lt;=4,Założenia!$C$29,IF(O4&lt;=7,Założenia!$D$29,IF(O4&lt;=12,Założenia!$E$29,IF(O4&lt;=24,Założenia!$F$29,Założenia!$G$29))))</f>
        <v/>
      </c>
      <c r="P16" s="51">
        <f>-IF(P4&lt;=4,Założenia!$C$29,IF(P4&lt;=7,Założenia!$D$29,IF(P4&lt;=12,Założenia!$E$29,IF(P4&lt;=24,Założenia!$F$29,Założenia!$G$29))))</f>
        <v/>
      </c>
      <c r="Q16" s="51">
        <f>-IF(Q4&lt;=4,Założenia!$C$29,IF(Q4&lt;=7,Założenia!$D$29,IF(Q4&lt;=12,Założenia!$E$29,IF(Q4&lt;=24,Założenia!$F$29,Założenia!$G$29))))</f>
        <v/>
      </c>
      <c r="R16" s="51">
        <f>-IF(R4&lt;=4,Założenia!$C$29,IF(R4&lt;=7,Założenia!$D$29,IF(R4&lt;=12,Założenia!$E$29,IF(R4&lt;=24,Założenia!$F$29,Założenia!$G$29))))</f>
        <v/>
      </c>
      <c r="S16" s="51">
        <f>-IF(S4&lt;=4,Założenia!$C$29,IF(S4&lt;=7,Założenia!$D$29,IF(S4&lt;=12,Założenia!$E$29,IF(S4&lt;=24,Założenia!$F$29,Założenia!$G$29))))</f>
        <v/>
      </c>
      <c r="T16" s="51">
        <f>-IF(T4&lt;=4,Założenia!$C$29,IF(T4&lt;=7,Założenia!$D$29,IF(T4&lt;=12,Założenia!$E$29,IF(T4&lt;=24,Założenia!$F$29,Założenia!$G$29))))</f>
        <v/>
      </c>
      <c r="U16" s="51">
        <f>-IF(U4&lt;=4,Założenia!$C$29,IF(U4&lt;=7,Założenia!$D$29,IF(U4&lt;=12,Założenia!$E$29,IF(U4&lt;=24,Założenia!$F$29,Założenia!$G$29))))</f>
        <v/>
      </c>
      <c r="V16" s="51">
        <f>-IF(V4&lt;=4,Założenia!$C$29,IF(V4&lt;=7,Założenia!$D$29,IF(V4&lt;=12,Założenia!$E$29,IF(V4&lt;=24,Założenia!$F$29,Założenia!$G$29))))</f>
        <v/>
      </c>
      <c r="W16" s="51">
        <f>-IF(W4&lt;=4,Założenia!$C$29,IF(W4&lt;=7,Założenia!$D$29,IF(W4&lt;=12,Założenia!$E$29,IF(W4&lt;=24,Założenia!$F$29,Założenia!$G$29))))</f>
        <v/>
      </c>
      <c r="X16" s="51">
        <f>-IF(X4&lt;=4,Założenia!$C$29,IF(X4&lt;=7,Założenia!$D$29,IF(X4&lt;=12,Założenia!$E$29,IF(X4&lt;=24,Założenia!$F$29,Założenia!$G$29))))</f>
        <v/>
      </c>
      <c r="Y16" s="51">
        <f>-IF(Y4&lt;=4,Założenia!$C$29,IF(Y4&lt;=7,Założenia!$D$29,IF(Y4&lt;=12,Założenia!$E$29,IF(Y4&lt;=24,Założenia!$F$29,Założenia!$G$29))))</f>
        <v/>
      </c>
      <c r="Z16" s="51">
        <f>-IF(Z4&lt;=4,Założenia!$C$29,IF(Z4&lt;=7,Założenia!$D$29,IF(Z4&lt;=12,Założenia!$E$29,IF(Z4&lt;=24,Założenia!$F$29,Założenia!$G$29))))</f>
        <v/>
      </c>
      <c r="AA16" s="51">
        <f>-IF(AA4&lt;=4,Założenia!$C$29,IF(AA4&lt;=7,Założenia!$D$29,IF(AA4&lt;=12,Założenia!$E$29,IF(AA4&lt;=24,Założenia!$F$29,Założenia!$G$29))))</f>
        <v/>
      </c>
      <c r="AB16" s="51">
        <f>-IF(AB4&lt;=4,Założenia!$C$29,IF(AB4&lt;=7,Założenia!$D$29,IF(AB4&lt;=12,Założenia!$E$29,IF(AB4&lt;=24,Założenia!$F$29,Założenia!$G$29))))</f>
        <v/>
      </c>
      <c r="AC16" s="51">
        <f>-IF(AC4&lt;=4,Założenia!$C$29,IF(AC4&lt;=7,Założenia!$D$29,IF(AC4&lt;=12,Założenia!$E$29,IF(AC4&lt;=24,Założenia!$F$29,Założenia!$G$29))))</f>
        <v/>
      </c>
      <c r="AD16" s="51">
        <f>-IF(AD4&lt;=4,Założenia!$C$29,IF(AD4&lt;=7,Założenia!$D$29,IF(AD4&lt;=12,Założenia!$E$29,IF(AD4&lt;=24,Założenia!$F$29,Założenia!$G$29))))</f>
        <v/>
      </c>
      <c r="AE16" s="51">
        <f>-IF(AE4&lt;=4,Założenia!$C$29,IF(AE4&lt;=7,Założenia!$D$29,IF(AE4&lt;=12,Założenia!$E$29,IF(AE4&lt;=24,Założenia!$F$29,Założenia!$G$29))))</f>
        <v/>
      </c>
      <c r="AF16" s="51">
        <f>-IF(AF4&lt;=4,Założenia!$C$29,IF(AF4&lt;=7,Założenia!$D$29,IF(AF4&lt;=12,Założenia!$E$29,IF(AF4&lt;=24,Założenia!$F$29,Założenia!$G$29))))</f>
        <v/>
      </c>
      <c r="AG16" s="51">
        <f>-IF(AG4&lt;=4,Założenia!$C$29,IF(AG4&lt;=7,Założenia!$D$29,IF(AG4&lt;=12,Założenia!$E$29,IF(AG4&lt;=24,Założenia!$F$29,Założenia!$G$29))))</f>
        <v/>
      </c>
      <c r="AH16" s="51">
        <f>-IF(AH4&lt;=4,Założenia!$C$29,IF(AH4&lt;=7,Założenia!$D$29,IF(AH4&lt;=12,Założenia!$E$29,IF(AH4&lt;=24,Założenia!$F$29,Założenia!$G$29))))</f>
        <v/>
      </c>
      <c r="AI16" s="51">
        <f>-IF(AI4&lt;=4,Założenia!$C$29,IF(AI4&lt;=7,Założenia!$D$29,IF(AI4&lt;=12,Założenia!$E$29,IF(AI4&lt;=24,Założenia!$F$29,Założenia!$G$29))))</f>
        <v/>
      </c>
      <c r="AJ16" s="51">
        <f>-IF(AJ4&lt;=4,Założenia!$C$29,IF(AJ4&lt;=7,Założenia!$D$29,IF(AJ4&lt;=12,Założenia!$E$29,IF(AJ4&lt;=24,Założenia!$F$29,Założenia!$G$29))))</f>
        <v/>
      </c>
      <c r="AK16" s="51">
        <f>-IF(AK4&lt;=4,Założenia!$C$29,IF(AK4&lt;=7,Założenia!$D$29,IF(AK4&lt;=12,Założenia!$E$29,IF(AK4&lt;=24,Założenia!$F$29,Założenia!$G$29))))</f>
        <v/>
      </c>
      <c r="AL16" s="51">
        <f>-IF(AL4&lt;=4,Założenia!$C$29,IF(AL4&lt;=7,Założenia!$D$29,IF(AL4&lt;=12,Założenia!$E$29,IF(AL4&lt;=24,Założenia!$F$29,Założenia!$G$29))))</f>
        <v/>
      </c>
    </row>
    <row r="17" ht="15" customHeight="1" s="32">
      <c r="B17" s="40" t="inlineStr">
        <is>
          <t>Zysk przed wydatkiem na marketing</t>
        </is>
      </c>
      <c r="C17" s="52">
        <f>C14+C16</f>
        <v/>
      </c>
      <c r="D17" s="52">
        <f>D14+D16</f>
        <v/>
      </c>
      <c r="E17" s="52">
        <f>E14+E16</f>
        <v/>
      </c>
      <c r="F17" s="52">
        <f>F14+F16</f>
        <v/>
      </c>
      <c r="G17" s="52">
        <f>G14+G16</f>
        <v/>
      </c>
      <c r="H17" s="52">
        <f>H14+H16</f>
        <v/>
      </c>
      <c r="I17" s="52">
        <f>I14+I16</f>
        <v/>
      </c>
      <c r="J17" s="52">
        <f>J14+J16</f>
        <v/>
      </c>
      <c r="K17" s="52">
        <f>K14+K16</f>
        <v/>
      </c>
      <c r="L17" s="52">
        <f>L14+L16</f>
        <v/>
      </c>
      <c r="M17" s="52">
        <f>M14+M16</f>
        <v/>
      </c>
      <c r="N17" s="52">
        <f>N14+N16</f>
        <v/>
      </c>
      <c r="O17" s="52">
        <f>O14+O16</f>
        <v/>
      </c>
      <c r="P17" s="52">
        <f>P14+P16</f>
        <v/>
      </c>
      <c r="Q17" s="52">
        <f>Q14+Q16</f>
        <v/>
      </c>
      <c r="R17" s="52">
        <f>R14+R16</f>
        <v/>
      </c>
      <c r="S17" s="52">
        <f>S14+S16</f>
        <v/>
      </c>
      <c r="T17" s="52">
        <f>T14+T16</f>
        <v/>
      </c>
      <c r="U17" s="52">
        <f>U14+U16</f>
        <v/>
      </c>
      <c r="V17" s="52">
        <f>V14+V16</f>
        <v/>
      </c>
      <c r="W17" s="52">
        <f>W14+W16</f>
        <v/>
      </c>
      <c r="X17" s="52">
        <f>X14+X16</f>
        <v/>
      </c>
      <c r="Y17" s="52">
        <f>Y14+Y16</f>
        <v/>
      </c>
      <c r="Z17" s="52">
        <f>Z14+Z16</f>
        <v/>
      </c>
      <c r="AA17" s="52">
        <f>AA14+AA16</f>
        <v/>
      </c>
      <c r="AB17" s="52">
        <f>AB14+AB16</f>
        <v/>
      </c>
      <c r="AC17" s="52">
        <f>AC14+AC16</f>
        <v/>
      </c>
      <c r="AD17" s="52">
        <f>AD14+AD16</f>
        <v/>
      </c>
      <c r="AE17" s="52">
        <f>AE14+AE16</f>
        <v/>
      </c>
      <c r="AF17" s="52">
        <f>AF14+AF16</f>
        <v/>
      </c>
      <c r="AG17" s="52">
        <f>AG14+AG16</f>
        <v/>
      </c>
      <c r="AH17" s="52">
        <f>AH14+AH16</f>
        <v/>
      </c>
      <c r="AI17" s="52">
        <f>AI14+AI16</f>
        <v/>
      </c>
      <c r="AJ17" s="52">
        <f>AJ14+AJ16</f>
        <v/>
      </c>
      <c r="AK17" s="52">
        <f>AK14+AK16</f>
        <v/>
      </c>
      <c r="AL17" s="52">
        <f>AL14+AL16</f>
        <v/>
      </c>
    </row>
    <row r="18" ht="15" customHeight="1" s="32">
      <c r="B18" s="36" t="inlineStr">
        <is>
          <t>(–) Marketing (inwestycja we wzrost)</t>
        </is>
      </c>
      <c r="C18" s="51">
        <f>-IF(C4&lt;=4,Założenia!$C$30,IF(C4&lt;=7,Założenia!$D$30,IF(C4&lt;=12,Założenia!$E$30,Założenia!$F$30)))</f>
        <v/>
      </c>
      <c r="D18" s="51">
        <f>-IF(D4&lt;=4,Założenia!$C$30,IF(D4&lt;=7,Założenia!$D$30,IF(D4&lt;=12,Założenia!$E$30,Założenia!$F$30)))</f>
        <v/>
      </c>
      <c r="E18" s="51">
        <f>-IF(E4&lt;=4,Założenia!$C$30,IF(E4&lt;=7,Założenia!$D$30,IF(E4&lt;=12,Założenia!$E$30,Założenia!$F$30)))</f>
        <v/>
      </c>
      <c r="F18" s="51">
        <f>-IF(F4&lt;=4,Założenia!$C$30,IF(F4&lt;=7,Założenia!$D$30,IF(F4&lt;=12,Założenia!$E$30,Założenia!$F$30)))</f>
        <v/>
      </c>
      <c r="G18" s="51">
        <f>-IF(G4&lt;=4,Założenia!$C$30,IF(G4&lt;=7,Założenia!$D$30,IF(G4&lt;=12,Założenia!$E$30,Założenia!$F$30)))</f>
        <v/>
      </c>
      <c r="H18" s="51">
        <f>-IF(H4&lt;=4,Założenia!$C$30,IF(H4&lt;=7,Założenia!$D$30,IF(H4&lt;=12,Założenia!$E$30,Założenia!$F$30)))</f>
        <v/>
      </c>
      <c r="I18" s="51">
        <f>-IF(I4&lt;=4,Założenia!$C$30,IF(I4&lt;=7,Założenia!$D$30,IF(I4&lt;=12,Założenia!$E$30,Założenia!$F$30)))</f>
        <v/>
      </c>
      <c r="J18" s="51">
        <f>-IF(J4&lt;=4,Założenia!$C$30,IF(J4&lt;=7,Założenia!$D$30,IF(J4&lt;=12,Założenia!$E$30,Założenia!$F$30)))</f>
        <v/>
      </c>
      <c r="K18" s="51">
        <f>-IF(K4&lt;=4,Założenia!$C$30,IF(K4&lt;=7,Założenia!$D$30,IF(K4&lt;=12,Założenia!$E$30,Założenia!$F$30)))</f>
        <v/>
      </c>
      <c r="L18" s="51">
        <f>-IF(L4&lt;=4,Założenia!$C$30,IF(L4&lt;=7,Założenia!$D$30,IF(L4&lt;=12,Założenia!$E$30,Założenia!$F$30)))</f>
        <v/>
      </c>
      <c r="M18" s="51">
        <f>-IF(M4&lt;=4,Założenia!$C$30,IF(M4&lt;=7,Założenia!$D$30,IF(M4&lt;=12,Założenia!$E$30,Założenia!$F$30)))</f>
        <v/>
      </c>
      <c r="N18" s="51">
        <f>-IF(N4&lt;=4,Założenia!$C$30,IF(N4&lt;=7,Założenia!$D$30,IF(N4&lt;=12,Założenia!$E$30,Założenia!$F$30)))</f>
        <v/>
      </c>
      <c r="O18" s="51">
        <f>-IF(O4&lt;=4,Założenia!$C$30,IF(O4&lt;=7,Założenia!$D$30,IF(O4&lt;=12,Założenia!$E$30,Założenia!$F$30)))</f>
        <v/>
      </c>
      <c r="P18" s="51">
        <f>-IF(P4&lt;=4,Założenia!$C$30,IF(P4&lt;=7,Założenia!$D$30,IF(P4&lt;=12,Założenia!$E$30,Założenia!$F$30)))</f>
        <v/>
      </c>
      <c r="Q18" s="51">
        <f>-IF(Q4&lt;=4,Założenia!$C$30,IF(Q4&lt;=7,Założenia!$D$30,IF(Q4&lt;=12,Założenia!$E$30,Założenia!$F$30)))</f>
        <v/>
      </c>
      <c r="R18" s="51">
        <f>-IF(R4&lt;=4,Założenia!$C$30,IF(R4&lt;=7,Założenia!$D$30,IF(R4&lt;=12,Założenia!$E$30,Założenia!$F$30)))</f>
        <v/>
      </c>
      <c r="S18" s="51">
        <f>-IF(S4&lt;=4,Założenia!$C$30,IF(S4&lt;=7,Założenia!$D$30,IF(S4&lt;=12,Założenia!$E$30,Założenia!$F$30)))</f>
        <v/>
      </c>
      <c r="T18" s="51">
        <f>-IF(T4&lt;=4,Założenia!$C$30,IF(T4&lt;=7,Założenia!$D$30,IF(T4&lt;=12,Założenia!$E$30,Założenia!$F$30)))</f>
        <v/>
      </c>
      <c r="U18" s="51">
        <f>-IF(U4&lt;=4,Założenia!$C$30,IF(U4&lt;=7,Założenia!$D$30,IF(U4&lt;=12,Założenia!$E$30,Założenia!$F$30)))</f>
        <v/>
      </c>
      <c r="V18" s="51">
        <f>-IF(V4&lt;=4,Założenia!$C$30,IF(V4&lt;=7,Założenia!$D$30,IF(V4&lt;=12,Założenia!$E$30,Założenia!$F$30)))</f>
        <v/>
      </c>
      <c r="W18" s="51">
        <f>-IF(W4&lt;=4,Założenia!$C$30,IF(W4&lt;=7,Założenia!$D$30,IF(W4&lt;=12,Założenia!$E$30,Założenia!$F$30)))</f>
        <v/>
      </c>
      <c r="X18" s="51">
        <f>-IF(X4&lt;=4,Założenia!$C$30,IF(X4&lt;=7,Założenia!$D$30,IF(X4&lt;=12,Założenia!$E$30,Założenia!$F$30)))</f>
        <v/>
      </c>
      <c r="Y18" s="51">
        <f>-IF(Y4&lt;=4,Założenia!$C$30,IF(Y4&lt;=7,Założenia!$D$30,IF(Y4&lt;=12,Założenia!$E$30,Założenia!$F$30)))</f>
        <v/>
      </c>
      <c r="Z18" s="51">
        <f>-IF(Z4&lt;=4,Założenia!$C$30,IF(Z4&lt;=7,Założenia!$D$30,IF(Z4&lt;=12,Założenia!$E$30,Założenia!$F$30)))</f>
        <v/>
      </c>
      <c r="AA18" s="51">
        <f>-IF(AA4&lt;=4,Założenia!$C$30,IF(AA4&lt;=7,Założenia!$D$30,IF(AA4&lt;=12,Założenia!$E$30,Założenia!$F$30)))</f>
        <v/>
      </c>
      <c r="AB18" s="51">
        <f>-IF(AB4&lt;=4,Założenia!$C$30,IF(AB4&lt;=7,Założenia!$D$30,IF(AB4&lt;=12,Założenia!$E$30,Założenia!$F$30)))</f>
        <v/>
      </c>
      <c r="AC18" s="51">
        <f>-IF(AC4&lt;=4,Założenia!$C$30,IF(AC4&lt;=7,Założenia!$D$30,IF(AC4&lt;=12,Założenia!$E$30,Założenia!$F$30)))</f>
        <v/>
      </c>
      <c r="AD18" s="51">
        <f>-IF(AD4&lt;=4,Założenia!$C$30,IF(AD4&lt;=7,Założenia!$D$30,IF(AD4&lt;=12,Założenia!$E$30,Założenia!$F$30)))</f>
        <v/>
      </c>
      <c r="AE18" s="51">
        <f>-IF(AE4&lt;=4,Założenia!$C$30,IF(AE4&lt;=7,Założenia!$D$30,IF(AE4&lt;=12,Założenia!$E$30,Założenia!$F$30)))</f>
        <v/>
      </c>
      <c r="AF18" s="51">
        <f>-IF(AF4&lt;=4,Założenia!$C$30,IF(AF4&lt;=7,Założenia!$D$30,IF(AF4&lt;=12,Założenia!$E$30,Założenia!$F$30)))</f>
        <v/>
      </c>
      <c r="AG18" s="51">
        <f>-IF(AG4&lt;=4,Założenia!$C$30,IF(AG4&lt;=7,Założenia!$D$30,IF(AG4&lt;=12,Założenia!$E$30,Założenia!$F$30)))</f>
        <v/>
      </c>
      <c r="AH18" s="51">
        <f>-IF(AH4&lt;=4,Założenia!$C$30,IF(AH4&lt;=7,Założenia!$D$30,IF(AH4&lt;=12,Założenia!$E$30,Założenia!$F$30)))</f>
        <v/>
      </c>
      <c r="AI18" s="51">
        <f>-IF(AI4&lt;=4,Założenia!$C$30,IF(AI4&lt;=7,Założenia!$D$30,IF(AI4&lt;=12,Założenia!$E$30,Założenia!$F$30)))</f>
        <v/>
      </c>
      <c r="AJ18" s="51">
        <f>-IF(AJ4&lt;=4,Założenia!$C$30,IF(AJ4&lt;=7,Założenia!$D$30,IF(AJ4&lt;=12,Założenia!$E$30,Założenia!$F$30)))</f>
        <v/>
      </c>
      <c r="AK18" s="51">
        <f>-IF(AK4&lt;=4,Założenia!$C$30,IF(AK4&lt;=7,Założenia!$D$30,IF(AK4&lt;=12,Założenia!$E$30,Założenia!$F$30)))</f>
        <v/>
      </c>
      <c r="AL18" s="51">
        <f>-IF(AL4&lt;=4,Założenia!$C$30,IF(AL4&lt;=7,Założenia!$D$30,IF(AL4&lt;=12,Założenia!$E$30,Założenia!$F$30)))</f>
        <v/>
      </c>
    </row>
    <row r="19" ht="15" customHeight="1" s="32">
      <c r="B19" s="40" t="inlineStr">
        <is>
          <t>Roczny zysk (po wszystkich kosztach)</t>
        </is>
      </c>
      <c r="C19" s="53">
        <f>C17+C18</f>
        <v/>
      </c>
      <c r="D19" s="53">
        <f>D17+D18</f>
        <v/>
      </c>
      <c r="E19" s="53">
        <f>E17+E18</f>
        <v/>
      </c>
      <c r="F19" s="53">
        <f>F17+F18</f>
        <v/>
      </c>
      <c r="G19" s="53">
        <f>G17+G18</f>
        <v/>
      </c>
      <c r="H19" s="53">
        <f>H17+H18</f>
        <v/>
      </c>
      <c r="I19" s="53">
        <f>I17+I18</f>
        <v/>
      </c>
      <c r="J19" s="53">
        <f>J17+J18</f>
        <v/>
      </c>
      <c r="K19" s="53">
        <f>K17+K18</f>
        <v/>
      </c>
      <c r="L19" s="53">
        <f>L17+L18</f>
        <v/>
      </c>
      <c r="M19" s="53">
        <f>M17+M18</f>
        <v/>
      </c>
      <c r="N19" s="53">
        <f>N17+N18</f>
        <v/>
      </c>
      <c r="O19" s="53">
        <f>O17+O18</f>
        <v/>
      </c>
      <c r="P19" s="53">
        <f>P17+P18</f>
        <v/>
      </c>
      <c r="Q19" s="53">
        <f>Q17+Q18</f>
        <v/>
      </c>
      <c r="R19" s="53">
        <f>R17+R18</f>
        <v/>
      </c>
      <c r="S19" s="53">
        <f>S17+S18</f>
        <v/>
      </c>
      <c r="T19" s="53">
        <f>T17+T18</f>
        <v/>
      </c>
      <c r="U19" s="53">
        <f>U17+U18</f>
        <v/>
      </c>
      <c r="V19" s="53">
        <f>V17+V18</f>
        <v/>
      </c>
      <c r="W19" s="53">
        <f>W17+W18</f>
        <v/>
      </c>
      <c r="X19" s="53">
        <f>X17+X18</f>
        <v/>
      </c>
      <c r="Y19" s="53">
        <f>Y17+Y18</f>
        <v/>
      </c>
      <c r="Z19" s="53">
        <f>Z17+Z18</f>
        <v/>
      </c>
      <c r="AA19" s="53">
        <f>AA17+AA18</f>
        <v/>
      </c>
      <c r="AB19" s="53">
        <f>AB17+AB18</f>
        <v/>
      </c>
      <c r="AC19" s="53">
        <f>AC17+AC18</f>
        <v/>
      </c>
      <c r="AD19" s="53">
        <f>AD17+AD18</f>
        <v/>
      </c>
      <c r="AE19" s="53">
        <f>AE17+AE18</f>
        <v/>
      </c>
      <c r="AF19" s="53">
        <f>AF17+AF18</f>
        <v/>
      </c>
      <c r="AG19" s="53">
        <f>AG17+AG18</f>
        <v/>
      </c>
      <c r="AH19" s="53">
        <f>AH17+AH18</f>
        <v/>
      </c>
      <c r="AI19" s="53">
        <f>AI17+AI18</f>
        <v/>
      </c>
      <c r="AJ19" s="53">
        <f>AJ17+AJ18</f>
        <v/>
      </c>
      <c r="AK19" s="53">
        <f>AK17+AK18</f>
        <v/>
      </c>
      <c r="AL19" s="53">
        <f>AL17+AL18</f>
        <v/>
      </c>
    </row>
    <row r="21" ht="15" customHeight="1" s="32">
      <c r="B21" s="36" t="inlineStr">
        <is>
          <t>(+) Transza inwestycji</t>
        </is>
      </c>
      <c r="C21" s="51">
        <f>IF(C4=Założenia!$D$33,Założenia!$C$33,0)+IF(C4=Założenia!$D$34,Założenia!$C$34,0)+IF(C4=Założenia!$D$35,Założenia!$C$35,0)</f>
        <v/>
      </c>
      <c r="D21" s="51">
        <f>IF(D4=Założenia!$D$33,Założenia!$C$33,0)+IF(D4=Założenia!$D$34,Założenia!$C$34,0)+IF(D4=Założenia!$D$35,Założenia!$C$35,0)</f>
        <v/>
      </c>
      <c r="E21" s="51">
        <f>IF(E4=Założenia!$D$33,Założenia!$C$33,0)+IF(E4=Założenia!$D$34,Założenia!$C$34,0)+IF(E4=Założenia!$D$35,Założenia!$C$35,0)</f>
        <v/>
      </c>
      <c r="F21" s="51">
        <f>IF(F4=Założenia!$D$33,Założenia!$C$33,0)+IF(F4=Założenia!$D$34,Założenia!$C$34,0)+IF(F4=Założenia!$D$35,Założenia!$C$35,0)</f>
        <v/>
      </c>
      <c r="G21" s="51">
        <f>IF(G4=Założenia!$D$33,Założenia!$C$33,0)+IF(G4=Założenia!$D$34,Założenia!$C$34,0)+IF(G4=Założenia!$D$35,Założenia!$C$35,0)</f>
        <v/>
      </c>
      <c r="H21" s="51">
        <f>IF(H4=Założenia!$D$33,Założenia!$C$33,0)+IF(H4=Założenia!$D$34,Założenia!$C$34,0)+IF(H4=Założenia!$D$35,Założenia!$C$35,0)</f>
        <v/>
      </c>
      <c r="I21" s="51">
        <f>IF(I4=Założenia!$D$33,Założenia!$C$33,0)+IF(I4=Założenia!$D$34,Założenia!$C$34,0)+IF(I4=Założenia!$D$35,Założenia!$C$35,0)</f>
        <v/>
      </c>
      <c r="J21" s="51">
        <f>IF(J4=Założenia!$D$33,Założenia!$C$33,0)+IF(J4=Założenia!$D$34,Założenia!$C$34,0)+IF(J4=Założenia!$D$35,Założenia!$C$35,0)</f>
        <v/>
      </c>
      <c r="K21" s="51">
        <f>IF(K4=Założenia!$D$33,Założenia!$C$33,0)+IF(K4=Założenia!$D$34,Założenia!$C$34,0)+IF(K4=Założenia!$D$35,Założenia!$C$35,0)</f>
        <v/>
      </c>
      <c r="L21" s="51">
        <f>IF(L4=Założenia!$D$33,Założenia!$C$33,0)+IF(L4=Założenia!$D$34,Założenia!$C$34,0)+IF(L4=Założenia!$D$35,Założenia!$C$35,0)</f>
        <v/>
      </c>
      <c r="M21" s="51">
        <f>IF(M4=Założenia!$D$33,Założenia!$C$33,0)+IF(M4=Założenia!$D$34,Założenia!$C$34,0)+IF(M4=Założenia!$D$35,Założenia!$C$35,0)</f>
        <v/>
      </c>
      <c r="N21" s="51">
        <f>IF(N4=Założenia!$D$33,Założenia!$C$33,0)+IF(N4=Założenia!$D$34,Założenia!$C$34,0)+IF(N4=Założenia!$D$35,Założenia!$C$35,0)</f>
        <v/>
      </c>
      <c r="O21" s="51">
        <f>IF(O4=Założenia!$D$33,Założenia!$C$33,0)+IF(O4=Założenia!$D$34,Założenia!$C$34,0)+IF(O4=Założenia!$D$35,Założenia!$C$35,0)</f>
        <v/>
      </c>
      <c r="P21" s="51">
        <f>IF(P4=Założenia!$D$33,Założenia!$C$33,0)+IF(P4=Założenia!$D$34,Założenia!$C$34,0)+IF(P4=Założenia!$D$35,Założenia!$C$35,0)</f>
        <v/>
      </c>
      <c r="Q21" s="51">
        <f>IF(Q4=Założenia!$D$33,Założenia!$C$33,0)+IF(Q4=Założenia!$D$34,Założenia!$C$34,0)+IF(Q4=Założenia!$D$35,Założenia!$C$35,0)</f>
        <v/>
      </c>
      <c r="R21" s="51">
        <f>IF(R4=Założenia!$D$33,Założenia!$C$33,0)+IF(R4=Założenia!$D$34,Założenia!$C$34,0)+IF(R4=Założenia!$D$35,Założenia!$C$35,0)</f>
        <v/>
      </c>
      <c r="S21" s="51">
        <f>IF(S4=Założenia!$D$33,Założenia!$C$33,0)+IF(S4=Założenia!$D$34,Założenia!$C$34,0)+IF(S4=Założenia!$D$35,Założenia!$C$35,0)</f>
        <v/>
      </c>
      <c r="T21" s="51">
        <f>IF(T4=Założenia!$D$33,Założenia!$C$33,0)+IF(T4=Założenia!$D$34,Założenia!$C$34,0)+IF(T4=Założenia!$D$35,Założenia!$C$35,0)</f>
        <v/>
      </c>
      <c r="U21" s="51">
        <f>IF(U4=Założenia!$D$33,Założenia!$C$33,0)+IF(U4=Założenia!$D$34,Założenia!$C$34,0)+IF(U4=Założenia!$D$35,Założenia!$C$35,0)</f>
        <v/>
      </c>
      <c r="V21" s="51">
        <f>IF(V4=Założenia!$D$33,Założenia!$C$33,0)+IF(V4=Założenia!$D$34,Założenia!$C$34,0)+IF(V4=Założenia!$D$35,Założenia!$C$35,0)</f>
        <v/>
      </c>
      <c r="W21" s="51">
        <f>IF(W4=Założenia!$D$33,Założenia!$C$33,0)+IF(W4=Założenia!$D$34,Założenia!$C$34,0)+IF(W4=Założenia!$D$35,Założenia!$C$35,0)</f>
        <v/>
      </c>
      <c r="X21" s="51">
        <f>IF(X4=Założenia!$D$33,Założenia!$C$33,0)+IF(X4=Założenia!$D$34,Założenia!$C$34,0)+IF(X4=Założenia!$D$35,Założenia!$C$35,0)</f>
        <v/>
      </c>
      <c r="Y21" s="51">
        <f>IF(Y4=Założenia!$D$33,Założenia!$C$33,0)+IF(Y4=Założenia!$D$34,Założenia!$C$34,0)+IF(Y4=Założenia!$D$35,Założenia!$C$35,0)</f>
        <v/>
      </c>
      <c r="Z21" s="51">
        <f>IF(Z4=Założenia!$D$33,Założenia!$C$33,0)+IF(Z4=Założenia!$D$34,Założenia!$C$34,0)+IF(Z4=Założenia!$D$35,Założenia!$C$35,0)</f>
        <v/>
      </c>
      <c r="AA21" s="51">
        <f>IF(AA4=Założenia!$D$33,Założenia!$C$33,0)+IF(AA4=Założenia!$D$34,Założenia!$C$34,0)+IF(AA4=Założenia!$D$35,Założenia!$C$35,0)</f>
        <v/>
      </c>
      <c r="AB21" s="51">
        <f>IF(AB4=Założenia!$D$33,Założenia!$C$33,0)+IF(AB4=Założenia!$D$34,Założenia!$C$34,0)+IF(AB4=Założenia!$D$35,Założenia!$C$35,0)</f>
        <v/>
      </c>
      <c r="AC21" s="51">
        <f>IF(AC4=Założenia!$D$33,Założenia!$C$33,0)+IF(AC4=Założenia!$D$34,Założenia!$C$34,0)+IF(AC4=Założenia!$D$35,Założenia!$C$35,0)</f>
        <v/>
      </c>
      <c r="AD21" s="51">
        <f>IF(AD4=Założenia!$D$33,Założenia!$C$33,0)+IF(AD4=Założenia!$D$34,Założenia!$C$34,0)+IF(AD4=Założenia!$D$35,Założenia!$C$35,0)</f>
        <v/>
      </c>
      <c r="AE21" s="51">
        <f>IF(AE4=Założenia!$D$33,Założenia!$C$33,0)+IF(AE4=Założenia!$D$34,Założenia!$C$34,0)+IF(AE4=Założenia!$D$35,Założenia!$C$35,0)</f>
        <v/>
      </c>
      <c r="AF21" s="51">
        <f>IF(AF4=Założenia!$D$33,Założenia!$C$33,0)+IF(AF4=Założenia!$D$34,Założenia!$C$34,0)+IF(AF4=Założenia!$D$35,Założenia!$C$35,0)</f>
        <v/>
      </c>
      <c r="AG21" s="51">
        <f>IF(AG4=Założenia!$D$33,Założenia!$C$33,0)+IF(AG4=Założenia!$D$34,Założenia!$C$34,0)+IF(AG4=Założenia!$D$35,Założenia!$C$35,0)</f>
        <v/>
      </c>
      <c r="AH21" s="51">
        <f>IF(AH4=Założenia!$D$33,Założenia!$C$33,0)+IF(AH4=Założenia!$D$34,Założenia!$C$34,0)+IF(AH4=Założenia!$D$35,Założenia!$C$35,0)</f>
        <v/>
      </c>
      <c r="AI21" s="51">
        <f>IF(AI4=Założenia!$D$33,Założenia!$C$33,0)+IF(AI4=Założenia!$D$34,Założenia!$C$34,0)+IF(AI4=Założenia!$D$35,Założenia!$C$35,0)</f>
        <v/>
      </c>
      <c r="AJ21" s="51">
        <f>IF(AJ4=Założenia!$D$33,Założenia!$C$33,0)+IF(AJ4=Założenia!$D$34,Założenia!$C$34,0)+IF(AJ4=Założenia!$D$35,Założenia!$C$35,0)</f>
        <v/>
      </c>
      <c r="AK21" s="51">
        <f>IF(AK4=Założenia!$D$33,Założenia!$C$33,0)+IF(AK4=Założenia!$D$34,Założenia!$C$34,0)+IF(AK4=Założenia!$D$35,Założenia!$C$35,0)</f>
        <v/>
      </c>
      <c r="AL21" s="51">
        <f>IF(AL4=Założenia!$D$33,Założenia!$C$33,0)+IF(AL4=Założenia!$D$34,Założenia!$C$34,0)+IF(AL4=Założenia!$D$35,Założenia!$C$35,0)</f>
        <v/>
      </c>
    </row>
    <row r="22" ht="15" customHeight="1" s="32">
      <c r="B22" s="36" t="inlineStr">
        <is>
          <t>Ile gotówki przybyło/ubyło w miesiącu</t>
        </is>
      </c>
      <c r="C22" s="51">
        <f>C19+C21</f>
        <v/>
      </c>
      <c r="D22" s="51">
        <f>D19+D21</f>
        <v/>
      </c>
      <c r="E22" s="51">
        <f>E19+E21</f>
        <v/>
      </c>
      <c r="F22" s="51">
        <f>F19+F21</f>
        <v/>
      </c>
      <c r="G22" s="51">
        <f>G19+G21</f>
        <v/>
      </c>
      <c r="H22" s="51">
        <f>H19+H21</f>
        <v/>
      </c>
      <c r="I22" s="51">
        <f>I19+I21</f>
        <v/>
      </c>
      <c r="J22" s="51">
        <f>J19+J21</f>
        <v/>
      </c>
      <c r="K22" s="51">
        <f>K19+K21</f>
        <v/>
      </c>
      <c r="L22" s="51">
        <f>L19+L21</f>
        <v/>
      </c>
      <c r="M22" s="51">
        <f>M19+M21</f>
        <v/>
      </c>
      <c r="N22" s="51">
        <f>N19+N21</f>
        <v/>
      </c>
      <c r="O22" s="51">
        <f>O19+O21</f>
        <v/>
      </c>
      <c r="P22" s="51">
        <f>P19+P21</f>
        <v/>
      </c>
      <c r="Q22" s="51">
        <f>Q19+Q21</f>
        <v/>
      </c>
      <c r="R22" s="51">
        <f>R19+R21</f>
        <v/>
      </c>
      <c r="S22" s="51">
        <f>S19+S21</f>
        <v/>
      </c>
      <c r="T22" s="51">
        <f>T19+T21</f>
        <v/>
      </c>
      <c r="U22" s="51">
        <f>U19+U21</f>
        <v/>
      </c>
      <c r="V22" s="51">
        <f>V19+V21</f>
        <v/>
      </c>
      <c r="W22" s="51">
        <f>W19+W21</f>
        <v/>
      </c>
      <c r="X22" s="51">
        <f>X19+X21</f>
        <v/>
      </c>
      <c r="Y22" s="51">
        <f>Y19+Y21</f>
        <v/>
      </c>
      <c r="Z22" s="51">
        <f>Z19+Z21</f>
        <v/>
      </c>
      <c r="AA22" s="51">
        <f>AA19+AA21</f>
        <v/>
      </c>
      <c r="AB22" s="51">
        <f>AB19+AB21</f>
        <v/>
      </c>
      <c r="AC22" s="51">
        <f>AC19+AC21</f>
        <v/>
      </c>
      <c r="AD22" s="51">
        <f>AD19+AD21</f>
        <v/>
      </c>
      <c r="AE22" s="51">
        <f>AE19+AE21</f>
        <v/>
      </c>
      <c r="AF22" s="51">
        <f>AF19+AF21</f>
        <v/>
      </c>
      <c r="AG22" s="51">
        <f>AG19+AG21</f>
        <v/>
      </c>
      <c r="AH22" s="51">
        <f>AH19+AH21</f>
        <v/>
      </c>
      <c r="AI22" s="51">
        <f>AI19+AI21</f>
        <v/>
      </c>
      <c r="AJ22" s="51">
        <f>AJ19+AJ21</f>
        <v/>
      </c>
      <c r="AK22" s="51">
        <f>AK19+AK21</f>
        <v/>
      </c>
      <c r="AL22" s="51">
        <f>AL19+AL21</f>
        <v/>
      </c>
    </row>
    <row r="23" ht="15" customHeight="1" s="32">
      <c r="B23" s="40" t="inlineStr">
        <is>
          <t>Stan kasy (suma od początku)</t>
        </is>
      </c>
      <c r="C23" s="54">
        <f>C22</f>
        <v/>
      </c>
      <c r="D23" s="54">
        <f>C23+D22</f>
        <v/>
      </c>
      <c r="E23" s="54">
        <f>D23+E22</f>
        <v/>
      </c>
      <c r="F23" s="54">
        <f>E23+F22</f>
        <v/>
      </c>
      <c r="G23" s="54">
        <f>F23+G22</f>
        <v/>
      </c>
      <c r="H23" s="54">
        <f>G23+H22</f>
        <v/>
      </c>
      <c r="I23" s="54">
        <f>H23+I22</f>
        <v/>
      </c>
      <c r="J23" s="54">
        <f>I23+J22</f>
        <v/>
      </c>
      <c r="K23" s="54">
        <f>J23+K22</f>
        <v/>
      </c>
      <c r="L23" s="54">
        <f>K23+L22</f>
        <v/>
      </c>
      <c r="M23" s="54">
        <f>L23+M22</f>
        <v/>
      </c>
      <c r="N23" s="54">
        <f>M23+N22</f>
        <v/>
      </c>
      <c r="O23" s="54">
        <f>N23+O22</f>
        <v/>
      </c>
      <c r="P23" s="54">
        <f>O23+P22</f>
        <v/>
      </c>
      <c r="Q23" s="54">
        <f>P23+Q22</f>
        <v/>
      </c>
      <c r="R23" s="54">
        <f>Q23+R22</f>
        <v/>
      </c>
      <c r="S23" s="54">
        <f>R23+S22</f>
        <v/>
      </c>
      <c r="T23" s="54">
        <f>S23+T22</f>
        <v/>
      </c>
      <c r="U23" s="54">
        <f>T23+U22</f>
        <v/>
      </c>
      <c r="V23" s="54">
        <f>U23+V22</f>
        <v/>
      </c>
      <c r="W23" s="54">
        <f>V23+W22</f>
        <v/>
      </c>
      <c r="X23" s="54">
        <f>W23+X22</f>
        <v/>
      </c>
      <c r="Y23" s="54">
        <f>X23+Y22</f>
        <v/>
      </c>
      <c r="Z23" s="54">
        <f>Y23+Z22</f>
        <v/>
      </c>
      <c r="AA23" s="54">
        <f>Z23+AA22</f>
        <v/>
      </c>
      <c r="AB23" s="54">
        <f>AA23+AB22</f>
        <v/>
      </c>
      <c r="AC23" s="54">
        <f>AB23+AC22</f>
        <v/>
      </c>
      <c r="AD23" s="54">
        <f>AC23+AD22</f>
        <v/>
      </c>
      <c r="AE23" s="54">
        <f>AD23+AE22</f>
        <v/>
      </c>
      <c r="AF23" s="54">
        <f>AE23+AF22</f>
        <v/>
      </c>
      <c r="AG23" s="54">
        <f>AF23+AG22</f>
        <v/>
      </c>
      <c r="AH23" s="54">
        <f>AG23+AH22</f>
        <v/>
      </c>
      <c r="AI23" s="54">
        <f>AH23+AI22</f>
        <v/>
      </c>
      <c r="AJ23" s="54">
        <f>AI23+AJ22</f>
        <v/>
      </c>
      <c r="AK23" s="54">
        <f>AJ23+AK22</f>
        <v/>
      </c>
      <c r="AL23" s="54">
        <f>AK23+AL22</f>
        <v/>
      </c>
    </row>
  </sheetData>
  <mergeCells count="1">
    <mergeCell ref="B1:I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B1:F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31" min="1" max="1"/>
    <col width="40" customWidth="1" style="31" min="2" max="2"/>
    <col width="16" customWidth="1" style="31" min="3" max="5"/>
    <col width="4" customWidth="1" style="31" min="6" max="6"/>
  </cols>
  <sheetData>
    <row r="1" ht="25.5" customHeight="1" s="32">
      <c r="B1" s="33" t="inlineStr">
        <is>
          <t>PODSUMOWANIE — ROCZNE</t>
        </is>
      </c>
    </row>
    <row r="2" ht="15" customHeight="1" s="32">
      <c r="B2" s="55">
        <f>CONCATENATE("Scenariusz: ",Założenia!C6)</f>
        <v/>
      </c>
    </row>
    <row r="4" ht="15" customHeight="1" s="32">
      <c r="B4" s="48" t="inlineStr">
        <is>
          <t>Pozycja (USD)</t>
        </is>
      </c>
      <c r="C4" s="42" t="inlineStr">
        <is>
          <t>Rok 1</t>
        </is>
      </c>
      <c r="D4" s="42" t="inlineStr">
        <is>
          <t>Rok 2</t>
        </is>
      </c>
      <c r="E4" s="42" t="inlineStr">
        <is>
          <t>Rok 3</t>
        </is>
      </c>
    </row>
    <row r="5" ht="15" customHeight="1" s="32">
      <c r="B5" s="36" t="inlineStr">
        <is>
          <t>Obrót na platformie</t>
        </is>
      </c>
      <c r="C5" s="56">
        <f>SUMIF('Model miesięczny'!$C$5:$AL$5,1,'Model miesięczny'!$C$10:$AL$10)</f>
        <v/>
      </c>
      <c r="D5" s="56">
        <f>SUMIF('Model miesięczny'!$C$5:$AL$5,2,'Model miesięczny'!$C$10:$AL$10)</f>
        <v/>
      </c>
      <c r="E5" s="56">
        <f>SUMIF('Model miesięczny'!$C$5:$AL$5,3,'Model miesięczny'!$C$10:$AL$10)</f>
        <v/>
      </c>
    </row>
    <row r="6" ht="15" customHeight="1" s="32">
      <c r="B6" s="36" t="inlineStr">
        <is>
          <t>Prowizja platformy (16% obrotu)</t>
        </is>
      </c>
      <c r="C6" s="56">
        <f>SUMIF('Model miesięczny'!$C$5:$AL$5,1,'Model miesięczny'!$C$11:$AL$11)</f>
        <v/>
      </c>
      <c r="D6" s="56">
        <f>SUMIF('Model miesięczny'!$C$5:$AL$5,2,'Model miesięczny'!$C$11:$AL$11)</f>
        <v/>
      </c>
      <c r="E6" s="56">
        <f>SUMIF('Model miesięczny'!$C$5:$AL$5,3,'Model miesięczny'!$C$11:$AL$11)</f>
        <v/>
      </c>
    </row>
    <row r="7" ht="15" customHeight="1" s="32">
      <c r="B7" s="36" t="inlineStr">
        <is>
          <t>Co zostaje po opłatach (przed kosztami utrzymania)</t>
        </is>
      </c>
      <c r="C7" s="56">
        <f>SUMIF('Model miesięczny'!$C$5:$AL$5,1,'Model miesięczny'!$C$14:$AL$14)</f>
        <v/>
      </c>
      <c r="D7" s="56">
        <f>SUMIF('Model miesięczny'!$C$5:$AL$5,2,'Model miesięczny'!$C$14:$AL$14)</f>
        <v/>
      </c>
      <c r="E7" s="56">
        <f>SUMIF('Model miesięczny'!$C$5:$AL$5,3,'Model miesięczny'!$C$14:$AL$14)</f>
        <v/>
      </c>
    </row>
    <row r="8" ht="15" customHeight="1" s="32">
      <c r="B8" s="36" t="inlineStr">
        <is>
          <t>Koszty operacyjne</t>
        </is>
      </c>
      <c r="C8" s="56">
        <f>SUMIF('Model miesięczny'!$C$5:$AL$5,1,'Model miesięczny'!$C$16:$AL$16)</f>
        <v/>
      </c>
      <c r="D8" s="56">
        <f>SUMIF('Model miesięczny'!$C$5:$AL$5,2,'Model miesięczny'!$C$16:$AL$16)</f>
        <v/>
      </c>
      <c r="E8" s="56">
        <f>SUMIF('Model miesięczny'!$C$5:$AL$5,3,'Model miesięczny'!$C$16:$AL$16)</f>
        <v/>
      </c>
    </row>
    <row r="9" ht="15" customHeight="1" s="32">
      <c r="B9" s="40" t="inlineStr">
        <is>
          <t>Zysk przed wydatkiem na marketing</t>
        </is>
      </c>
      <c r="C9" s="57">
        <f>SUMIF('Model miesięczny'!$C$5:$AL$5,1,'Model miesięczny'!$C$17:$AL$17)</f>
        <v/>
      </c>
      <c r="D9" s="57">
        <f>SUMIF('Model miesięczny'!$C$5:$AL$5,2,'Model miesięczny'!$C$17:$AL$17)</f>
        <v/>
      </c>
      <c r="E9" s="57">
        <f>SUMIF('Model miesięczny'!$C$5:$AL$5,3,'Model miesięczny'!$C$17:$AL$17)</f>
        <v/>
      </c>
    </row>
    <row r="10" ht="15" customHeight="1" s="32">
      <c r="B10" s="36" t="inlineStr">
        <is>
          <t>Marketing / wzrost</t>
        </is>
      </c>
      <c r="C10" s="56">
        <f>SUMIF('Model miesięczny'!$C$5:$AL$5,1,'Model miesięczny'!$C$18:$AL$18)</f>
        <v/>
      </c>
      <c r="D10" s="56">
        <f>SUMIF('Model miesięczny'!$C$5:$AL$5,2,'Model miesięczny'!$C$18:$AL$18)</f>
        <v/>
      </c>
      <c r="E10" s="56">
        <f>SUMIF('Model miesięczny'!$C$5:$AL$5,3,'Model miesięczny'!$C$18:$AL$18)</f>
        <v/>
      </c>
    </row>
    <row r="11" ht="15" customHeight="1" s="32">
      <c r="B11" s="40" t="inlineStr">
        <is>
          <t>Roczny zysk (po wszystkich kosztach)</t>
        </is>
      </c>
      <c r="C11" s="57">
        <f>SUMIF('Model miesięczny'!$C$5:$AL$5,1,'Model miesięczny'!$C$19:$AL$19)</f>
        <v/>
      </c>
      <c r="D11" s="57">
        <f>SUMIF('Model miesięczny'!$C$5:$AL$5,2,'Model miesięczny'!$C$19:$AL$19)</f>
        <v/>
      </c>
      <c r="E11" s="57">
        <f>SUMIF('Model miesięczny'!$C$5:$AL$5,3,'Model miesięczny'!$C$19:$AL$19)</f>
        <v/>
      </c>
    </row>
    <row r="12" ht="15" customHeight="1" s="32">
      <c r="B12" s="36" t="inlineStr">
        <is>
          <t>Zysk jako % obrotu</t>
        </is>
      </c>
      <c r="C12" s="58">
        <f>IF(C5=0,0,C11/C5)</f>
        <v/>
      </c>
      <c r="D12" s="58">
        <f>IF(D5=0,0,D11/D5)</f>
        <v/>
      </c>
      <c r="E12" s="58">
        <f>IF(E5=0,0,E11/E5)</f>
        <v/>
      </c>
    </row>
    <row r="14" ht="19.5" customHeight="1" s="32">
      <c r="B14" s="35" t="inlineStr">
        <is>
          <t>KLUCZOWE METRYKI</t>
        </is>
      </c>
    </row>
    <row r="15" ht="15" customHeight="1" s="32">
      <c r="B15" s="36" t="inlineStr">
        <is>
          <t>Kiedy platforma zarabia na siebie (pokrywa koszty utrzymania), miesiąc</t>
        </is>
      </c>
      <c r="C15" s="59">
        <f>MATCH(TRUE(),INDEX('Model miesięczny'!$C$17:$AL$17&gt;0,0),0)</f>
        <v/>
      </c>
    </row>
    <row r="16" ht="15" customHeight="1" s="32">
      <c r="B16" s="36" t="inlineStr">
        <is>
          <t>Kiedy pełny zysk (już po wydatku na marketing), miesiąc</t>
        </is>
      </c>
      <c r="C16" s="59">
        <f>MATCH(TRUE(),INDEX('Model miesięczny'!$C$19:$AL$19&gt;0,0),0)</f>
        <v/>
      </c>
    </row>
    <row r="17" ht="15" customHeight="1" s="32">
      <c r="B17" s="36" t="inlineStr">
        <is>
          <t>Cała inwestycja (1 mln $ w 3 transzach)</t>
        </is>
      </c>
      <c r="C17" s="60">
        <f>Założenia!C36</f>
        <v/>
      </c>
    </row>
    <row r="18" ht="15" customHeight="1" s="32">
      <c r="B18" s="36" t="inlineStr">
        <is>
          <t>Najniższy stan kasy (najgłębszy dołek)</t>
        </is>
      </c>
      <c r="C18" s="60">
        <f>MIN('Model miesięczny'!$C$23:$AL$23)</f>
        <v/>
      </c>
    </row>
    <row r="19" ht="15" customHeight="1" s="32">
      <c r="B19" s="36" t="inlineStr">
        <is>
          <t>Kasa na koniec 3 lat</t>
        </is>
      </c>
      <c r="C19" s="60">
        <f>'Model miesięczny'!AL23</f>
        <v/>
      </c>
    </row>
    <row r="20" ht="15" customHeight="1" s="32">
      <c r="B20" s="36" t="inlineStr">
        <is>
          <t>Ile realnie zostaje z obrotu (założenie modelu)</t>
        </is>
      </c>
      <c r="C20" s="61">
        <f>Założenia!$C$13</f>
        <v/>
      </c>
    </row>
    <row r="22" ht="69.75" customHeight="1" s="32">
      <c r="B22" s="62" t="inlineStr">
        <is>
          <t>Jak czytać: platforma zarabia NA SIEBIE (prowizja pokrywa koszty zespołu i serwerów) już po ok. 6 miesiącach przy bazowym tempie naboru. Marketing to świadoma inwestycja we wzrost, a nie koszt utrzymania. Widełki Rok 1–2 zależą od tempa naboru twórców (suwak), Rok 3 jest wspólny dla wszystkich wariantów.</t>
        </is>
      </c>
    </row>
    <row r="23" ht="15" customHeight="1" s="32"/>
    <row r="24" ht="15" customHeight="1" s="32"/>
    <row r="25" ht="15" customHeight="1" s="32"/>
  </sheetData>
  <mergeCells count="3">
    <mergeCell ref="B22:E25"/>
    <mergeCell ref="B1:F1"/>
    <mergeCell ref="B14:F1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2026-06-28T19:12:51Z</dcterms:created>
  <dcterms:modified xsi:type="dcterms:W3CDTF">2026-06-29T23:34:03Z</dcterms:modified>
  <cp:revision>0</cp:revision>
</cp:coreProperties>
</file>